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1812D5EF-E741-4F67-A801-5ED45D590677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65" l="1"/>
  <c r="F39" i="65"/>
  <c r="F38" i="65"/>
  <c r="F37" i="65"/>
  <c r="F36" i="65"/>
  <c r="F46" i="65"/>
  <c r="F45" i="65"/>
  <c r="F44" i="65"/>
  <c r="F43" i="65"/>
  <c r="F42" i="65"/>
  <c r="F41" i="65"/>
  <c r="F47" i="65"/>
  <c r="C30" i="64" l="1"/>
  <c r="C7" i="64"/>
  <c r="C5" i="64"/>
  <c r="C39" i="64" s="1"/>
  <c r="C46" i="62" l="1"/>
  <c r="C28" i="62"/>
  <c r="C20" i="62"/>
  <c r="C37" i="62"/>
  <c r="D15" i="62"/>
  <c r="D9" i="62"/>
  <c r="C25" i="61"/>
  <c r="C21" i="61"/>
  <c r="C16" i="61"/>
  <c r="D73" i="59"/>
  <c r="D72" i="59" s="1"/>
  <c r="D60" i="59"/>
  <c r="D52" i="59"/>
  <c r="E52" i="59"/>
  <c r="E55" i="59"/>
  <c r="C27" i="61"/>
  <c r="C26" i="61"/>
  <c r="C14" i="61"/>
  <c r="C10" i="61"/>
  <c r="C9" i="61"/>
  <c r="C8" i="61"/>
  <c r="C73" i="60" l="1"/>
  <c r="C59" i="60"/>
  <c r="D98" i="60" l="1"/>
  <c r="C58" i="60"/>
  <c r="C52" i="59" l="1"/>
  <c r="D20" i="59"/>
  <c r="C15" i="59"/>
  <c r="C16" i="59"/>
  <c r="C72" i="59" l="1"/>
  <c r="D102" i="59"/>
  <c r="C101" i="59"/>
  <c r="C7" i="63" l="1"/>
  <c r="D103" i="59" l="1"/>
  <c r="D108" i="59"/>
  <c r="E101" i="59"/>
  <c r="C10" i="62"/>
  <c r="C9" i="62"/>
  <c r="C8" i="62"/>
  <c r="D101" i="59" l="1"/>
  <c r="D100" i="60"/>
  <c r="D117" i="60"/>
  <c r="D185" i="60"/>
  <c r="D186" i="60"/>
  <c r="D107" i="60"/>
  <c r="C15" i="62"/>
  <c r="D220" i="60" l="1"/>
  <c r="D192" i="60"/>
  <c r="D188" i="60"/>
  <c r="D168" i="60"/>
  <c r="D165" i="60"/>
  <c r="D162" i="60"/>
  <c r="D157" i="60"/>
  <c r="D151" i="60"/>
  <c r="D154" i="60"/>
  <c r="D149" i="60"/>
  <c r="D148" i="60"/>
  <c r="D145" i="60"/>
  <c r="D129" i="60"/>
  <c r="D216" i="60"/>
  <c r="D212" i="60"/>
  <c r="D208" i="60"/>
  <c r="D204" i="60"/>
  <c r="D200" i="60"/>
  <c r="D196" i="60"/>
  <c r="D183" i="60"/>
  <c r="D179" i="60"/>
  <c r="D175" i="60"/>
  <c r="D171" i="60"/>
  <c r="D141" i="60"/>
  <c r="D137" i="60"/>
  <c r="D133" i="60"/>
  <c r="D193" i="60"/>
  <c r="D150" i="60"/>
  <c r="D217" i="60"/>
  <c r="D205" i="60"/>
  <c r="D197" i="60"/>
  <c r="D176" i="60"/>
  <c r="D138" i="60"/>
  <c r="D167" i="60"/>
  <c r="D164" i="60"/>
  <c r="D160" i="60"/>
  <c r="D161" i="60"/>
  <c r="D153" i="60"/>
  <c r="D147" i="60"/>
  <c r="D128" i="60"/>
  <c r="D219" i="60"/>
  <c r="D215" i="60"/>
  <c r="D211" i="60"/>
  <c r="D207" i="60"/>
  <c r="D203" i="60"/>
  <c r="D199" i="60"/>
  <c r="D195" i="60"/>
  <c r="D182" i="60"/>
  <c r="D178" i="60"/>
  <c r="D174" i="60"/>
  <c r="D170" i="60"/>
  <c r="D140" i="60"/>
  <c r="D136" i="60"/>
  <c r="D132" i="60"/>
  <c r="D166" i="60"/>
  <c r="D158" i="60"/>
  <c r="D213" i="60"/>
  <c r="D201" i="60"/>
  <c r="D180" i="60"/>
  <c r="D143" i="60"/>
  <c r="D194" i="60"/>
  <c r="D190" i="60"/>
  <c r="D127" i="60"/>
  <c r="D159" i="60"/>
  <c r="D156" i="60"/>
  <c r="D152" i="60"/>
  <c r="D146" i="60"/>
  <c r="D142" i="60"/>
  <c r="D218" i="60"/>
  <c r="D214" i="60"/>
  <c r="D210" i="60"/>
  <c r="D206" i="60"/>
  <c r="D202" i="60"/>
  <c r="D198" i="60"/>
  <c r="D187" i="60"/>
  <c r="D181" i="60"/>
  <c r="D177" i="60"/>
  <c r="D173" i="60"/>
  <c r="D144" i="60"/>
  <c r="D139" i="60"/>
  <c r="D135" i="60"/>
  <c r="D131" i="60"/>
  <c r="D99" i="60"/>
  <c r="D169" i="60"/>
  <c r="D163" i="60"/>
  <c r="D155" i="60"/>
  <c r="D130" i="60"/>
  <c r="D209" i="60"/>
  <c r="D184" i="60"/>
  <c r="D172" i="60"/>
  <c r="D134" i="60"/>
  <c r="D105" i="60"/>
  <c r="D123" i="60"/>
  <c r="D102" i="60"/>
  <c r="D120" i="60"/>
  <c r="D109" i="60"/>
  <c r="D125" i="60"/>
  <c r="D104" i="60"/>
  <c r="D110" i="60"/>
  <c r="D113" i="60"/>
  <c r="D106" i="60"/>
  <c r="D124" i="60"/>
  <c r="D122" i="60"/>
  <c r="D112" i="60"/>
  <c r="D101" i="60"/>
  <c r="D114" i="60"/>
  <c r="D189" i="60"/>
  <c r="D126" i="60"/>
  <c r="D111" i="60"/>
  <c r="D191" i="60"/>
  <c r="D103" i="60"/>
  <c r="D116" i="60"/>
  <c r="D118" i="60"/>
  <c r="D119" i="60"/>
  <c r="D115" i="60"/>
  <c r="D108" i="60"/>
  <c r="D121" i="60"/>
  <c r="D44" i="23"/>
  <c r="D43" i="23"/>
  <c r="D42" i="23"/>
  <c r="D41" i="23"/>
  <c r="D40" i="23"/>
  <c r="D39" i="23"/>
  <c r="D38" i="23"/>
  <c r="D37" i="23"/>
  <c r="D36" i="23"/>
  <c r="D35" i="23"/>
  <c r="D34" i="23"/>
  <c r="D33" i="23"/>
  <c r="D46" i="62" l="1"/>
  <c r="G101" i="59"/>
  <c r="F101" i="59"/>
  <c r="E60" i="59"/>
  <c r="E72" i="59" l="1"/>
  <c r="A3" i="64" l="1"/>
  <c r="A1" i="64"/>
  <c r="C15" i="63" l="1"/>
  <c r="C20" i="63" s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<sst xmlns="http://schemas.openxmlformats.org/spreadsheetml/2006/main" count="958" uniqueCount="654">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</sst>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8" fillId="0" borderId="0" xfId="14" applyFont="1"/>
    <xf numFmtId="43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Hoja_Financiera_AddIn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DEPRECIACION%20DIC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oliza"/>
      <sheetName val="Parametros"/>
      <sheetName val="Funciones"/>
      <sheetName val="DlgEmpresaActiva"/>
      <sheetName val="DlgInsertarEmpresa"/>
      <sheetName val="DlgNumeroPoliza"/>
      <sheetName val="DlgEliminarEmpresa"/>
      <sheetName val="DlgRangoCuentas"/>
      <sheetName val="Hoja_Financiera_AddIn"/>
    </sheetNames>
    <definedNames>
      <definedName name="SF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"/>
      <sheetName val="Hoja1"/>
    </sheetNames>
    <sheetDataSet>
      <sheetData sheetId="0">
        <row r="14">
          <cell r="BS14">
            <v>4185.28</v>
          </cell>
        </row>
        <row r="15">
          <cell r="BS15">
            <v>2997101.4192899978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G12">
            <v>2186880.34</v>
          </cell>
        </row>
        <row r="508">
          <cell r="H508">
            <v>-461566.86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124">
          <cell r="BC124">
            <v>11085391.890000001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4" sqref="E4"/>
    </sheetView>
  </sheetViews>
  <sheetFormatPr baseColWidth="10" defaultColWidth="12.88671875" defaultRowHeight="10.199999999999999" x14ac:dyDescent="0.2"/>
  <cols>
    <col min="1" max="1" width="14.6640625" style="26" customWidth="1"/>
    <col min="2" max="2" width="73.88671875" style="26" bestFit="1" customWidth="1"/>
    <col min="3" max="3" width="8" style="26" customWidth="1"/>
    <col min="4" max="16384" width="12.88671875" style="26"/>
  </cols>
  <sheetData>
    <row r="1" spans="1:5" ht="18.899999999999999" customHeight="1" x14ac:dyDescent="0.2">
      <c r="A1" s="154" t="s">
        <v>646</v>
      </c>
      <c r="B1" s="154"/>
      <c r="C1" s="56"/>
      <c r="D1" s="53" t="s">
        <v>222</v>
      </c>
      <c r="E1" s="54">
        <v>2019</v>
      </c>
    </row>
    <row r="2" spans="1:5" ht="18.899999999999999" customHeight="1" x14ac:dyDescent="0.2">
      <c r="A2" s="155" t="s">
        <v>533</v>
      </c>
      <c r="B2" s="155"/>
      <c r="C2" s="75"/>
      <c r="D2" s="53" t="s">
        <v>224</v>
      </c>
      <c r="E2" s="56" t="s">
        <v>225</v>
      </c>
    </row>
    <row r="3" spans="1:5" ht="18.899999999999999" customHeight="1" x14ac:dyDescent="0.2">
      <c r="A3" s="156" t="s">
        <v>653</v>
      </c>
      <c r="B3" s="156"/>
      <c r="C3" s="56"/>
      <c r="D3" s="53" t="s">
        <v>226</v>
      </c>
      <c r="E3" s="54">
        <v>4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0.8" thickBot="1" x14ac:dyDescent="0.25">
      <c r="A40" s="33"/>
      <c r="B40" s="34"/>
    </row>
    <row r="43" spans="1:6" ht="20.399999999999999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0.399999999999999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0.399999999999999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showGridLines="0" workbookViewId="0">
      <selection activeCell="C5" sqref="C5"/>
    </sheetView>
  </sheetViews>
  <sheetFormatPr baseColWidth="10" defaultColWidth="11.44140625" defaultRowHeight="10.199999999999999" x14ac:dyDescent="0.2"/>
  <cols>
    <col min="1" max="1" width="3.33203125" style="77" customWidth="1"/>
    <col min="2" max="2" width="63.109375" style="77" customWidth="1"/>
    <col min="3" max="3" width="17.6640625" style="77" customWidth="1"/>
    <col min="4" max="4" width="12" style="77" bestFit="1" customWidth="1"/>
    <col min="5" max="16384" width="11.44140625" style="77"/>
  </cols>
  <sheetData>
    <row r="1" spans="1:3" s="76" customFormat="1" ht="18" customHeight="1" x14ac:dyDescent="0.3">
      <c r="A1" s="160" t="str">
        <f>+EFE!A1</f>
        <v>INSTITUTO MUNICIPAL DE LAS MUJERES</v>
      </c>
      <c r="B1" s="161"/>
      <c r="C1" s="162"/>
    </row>
    <row r="2" spans="1:3" s="76" customFormat="1" ht="18" customHeight="1" x14ac:dyDescent="0.3">
      <c r="A2" s="163" t="s">
        <v>530</v>
      </c>
      <c r="B2" s="164"/>
      <c r="C2" s="165"/>
    </row>
    <row r="3" spans="1:3" s="76" customFormat="1" ht="18" customHeight="1" x14ac:dyDescent="0.3">
      <c r="A3" s="163" t="str">
        <f>+EFE!A3</f>
        <v>Correspondiente del 01 DE ENERO al 31 DE DICIEMBRE DE 2019</v>
      </c>
      <c r="B3" s="164"/>
      <c r="C3" s="165"/>
    </row>
    <row r="4" spans="1:3" s="78" customFormat="1" ht="18" customHeight="1" x14ac:dyDescent="0.2">
      <c r="A4" s="166" t="s">
        <v>526</v>
      </c>
      <c r="B4" s="167"/>
      <c r="C4" s="168"/>
    </row>
    <row r="5" spans="1:3" x14ac:dyDescent="0.2">
      <c r="A5" s="93" t="s">
        <v>566</v>
      </c>
      <c r="B5" s="93"/>
      <c r="C5" s="94">
        <v>11547948.309999999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0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0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8" x14ac:dyDescent="0.2">
      <c r="A17" s="108">
        <v>3.2</v>
      </c>
      <c r="B17" s="101" t="s">
        <v>575</v>
      </c>
      <c r="C17" s="99">
        <v>0</v>
      </c>
    </row>
    <row r="18" spans="1:8" x14ac:dyDescent="0.2">
      <c r="A18" s="108">
        <v>3.3</v>
      </c>
      <c r="B18" s="103" t="s">
        <v>576</v>
      </c>
      <c r="C18" s="109">
        <v>0</v>
      </c>
    </row>
    <row r="19" spans="1:8" x14ac:dyDescent="0.2">
      <c r="A19" s="95"/>
      <c r="B19" s="110"/>
      <c r="C19" s="111"/>
      <c r="F19" s="152"/>
    </row>
    <row r="20" spans="1:8" x14ac:dyDescent="0.2">
      <c r="A20" s="112" t="s">
        <v>115</v>
      </c>
      <c r="B20" s="112"/>
      <c r="C20" s="94">
        <f>C5+C7-C15</f>
        <v>11547948.309999999</v>
      </c>
      <c r="D20" s="152"/>
      <c r="F20" s="152"/>
      <c r="G20" s="152"/>
      <c r="H20" s="152"/>
    </row>
    <row r="21" spans="1:8" x14ac:dyDescent="0.2">
      <c r="C21" s="149"/>
      <c r="D21" s="152"/>
      <c r="E21" s="153"/>
      <c r="F21" s="153"/>
      <c r="G21" s="153"/>
      <c r="H21" s="153"/>
    </row>
    <row r="22" spans="1:8" x14ac:dyDescent="0.2">
      <c r="C22" s="149"/>
    </row>
    <row r="24" spans="1:8" ht="20.399999999999999" x14ac:dyDescent="0.2">
      <c r="B24" s="145" t="s">
        <v>648</v>
      </c>
      <c r="C24" s="145"/>
      <c r="D24" s="146"/>
      <c r="E24" s="146"/>
      <c r="F24" s="146"/>
    </row>
    <row r="25" spans="1:8" x14ac:dyDescent="0.2">
      <c r="B25" s="145"/>
      <c r="C25" s="145"/>
      <c r="D25" s="146"/>
      <c r="E25" s="146"/>
      <c r="F25" s="146"/>
    </row>
    <row r="26" spans="1:8" x14ac:dyDescent="0.2">
      <c r="B26" s="145" t="s">
        <v>649</v>
      </c>
      <c r="C26" s="145"/>
      <c r="D26" s="146"/>
      <c r="E26" s="146"/>
    </row>
    <row r="27" spans="1:8" ht="20.399999999999999" x14ac:dyDescent="0.2">
      <c r="B27" s="145" t="s">
        <v>651</v>
      </c>
      <c r="C27" s="145"/>
      <c r="D27" s="146"/>
      <c r="E27" s="146"/>
    </row>
    <row r="28" spans="1:8" x14ac:dyDescent="0.2">
      <c r="B28" s="146" t="s">
        <v>650</v>
      </c>
      <c r="C28" s="145"/>
      <c r="D28" s="146"/>
      <c r="E28" s="146"/>
    </row>
    <row r="29" spans="1:8" ht="20.399999999999999" x14ac:dyDescent="0.2">
      <c r="B29" s="147" t="s">
        <v>652</v>
      </c>
    </row>
    <row r="30" spans="1:8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8"/>
  <sheetViews>
    <sheetView showGridLines="0" workbookViewId="0">
      <selection activeCell="E29" sqref="E29"/>
    </sheetView>
  </sheetViews>
  <sheetFormatPr baseColWidth="10" defaultColWidth="11.44140625" defaultRowHeight="10.199999999999999" x14ac:dyDescent="0.2"/>
  <cols>
    <col min="1" max="1" width="3.6640625" style="77" customWidth="1"/>
    <col min="2" max="2" width="62.109375" style="77" customWidth="1"/>
    <col min="3" max="3" width="17.6640625" style="77" customWidth="1"/>
    <col min="4" max="16384" width="11.44140625" style="77"/>
  </cols>
  <sheetData>
    <row r="1" spans="1:3" s="79" customFormat="1" ht="18.899999999999999" customHeight="1" x14ac:dyDescent="0.3">
      <c r="A1" s="169" t="str">
        <f>+'Notas a los Edos Financieros'!A1:B1</f>
        <v>INSTITUTO MUNICIPAL DE LAS MUJERES</v>
      </c>
      <c r="B1" s="170"/>
      <c r="C1" s="171"/>
    </row>
    <row r="2" spans="1:3" s="79" customFormat="1" ht="18.899999999999999" customHeight="1" x14ac:dyDescent="0.3">
      <c r="A2" s="172" t="s">
        <v>531</v>
      </c>
      <c r="B2" s="173"/>
      <c r="C2" s="174"/>
    </row>
    <row r="3" spans="1:3" s="79" customFormat="1" ht="18.899999999999999" customHeight="1" x14ac:dyDescent="0.3">
      <c r="A3" s="172" t="str">
        <f>+'Notas a los Edos Financieros'!A3:B3</f>
        <v>Correspondiente del 01 DE ENERO al 31 DE DICIEMBRE DE 2019</v>
      </c>
      <c r="B3" s="173"/>
      <c r="C3" s="174"/>
    </row>
    <row r="4" spans="1:3" x14ac:dyDescent="0.2">
      <c r="A4" s="166" t="s">
        <v>526</v>
      </c>
      <c r="B4" s="167"/>
      <c r="C4" s="168"/>
    </row>
    <row r="5" spans="1:3" x14ac:dyDescent="0.2">
      <c r="A5" s="123" t="s">
        <v>579</v>
      </c>
      <c r="B5" s="93"/>
      <c r="C5" s="116">
        <f>+'[4]PRESUPUESTO VS EJERCIDO'!$BC$124</f>
        <v>11085391.890000001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52264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44840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0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982806.23</v>
      </c>
    </row>
    <row r="31" spans="1:3" x14ac:dyDescent="0.2">
      <c r="A31" s="133" t="s">
        <v>601</v>
      </c>
      <c r="B31" s="115" t="s">
        <v>472</v>
      </c>
      <c r="C31" s="126">
        <v>982806.23</v>
      </c>
    </row>
    <row r="32" spans="1:3" x14ac:dyDescent="0.2">
      <c r="A32" s="133" t="s">
        <v>602</v>
      </c>
      <c r="B32" s="115" t="s">
        <v>113</v>
      </c>
      <c r="C32" s="126">
        <v>0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12015934.120000001</v>
      </c>
    </row>
    <row r="40" spans="1:3" x14ac:dyDescent="0.2">
      <c r="C40" s="152"/>
    </row>
    <row r="41" spans="1:3" x14ac:dyDescent="0.2">
      <c r="C41" s="152"/>
    </row>
    <row r="43" spans="1:3" ht="20.399999999999999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0.399999999999999" x14ac:dyDescent="0.2">
      <c r="B46" s="145" t="s">
        <v>651</v>
      </c>
    </row>
    <row r="47" spans="1:3" x14ac:dyDescent="0.2">
      <c r="B47" s="146" t="s">
        <v>650</v>
      </c>
    </row>
    <row r="48" spans="1:3" ht="20.399999999999999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6"/>
  <sheetViews>
    <sheetView topLeftCell="A26" zoomScale="90" zoomScaleNormal="90" workbookViewId="0">
      <selection activeCell="E46" sqref="E46"/>
    </sheetView>
  </sheetViews>
  <sheetFormatPr baseColWidth="10" defaultColWidth="9.109375" defaultRowHeight="10.199999999999999" x14ac:dyDescent="0.2"/>
  <cols>
    <col min="1" max="1" width="10" style="68" customWidth="1"/>
    <col min="2" max="2" width="68.5546875" style="68" bestFit="1" customWidth="1"/>
    <col min="3" max="3" width="17.44140625" style="68" bestFit="1" customWidth="1"/>
    <col min="4" max="5" width="23.6640625" style="68" bestFit="1" customWidth="1"/>
    <col min="6" max="6" width="19.33203125" style="68" customWidth="1"/>
    <col min="7" max="7" width="20.5546875" style="68" customWidth="1"/>
    <col min="8" max="10" width="20.33203125" style="68" customWidth="1"/>
    <col min="11" max="16384" width="9.109375" style="68"/>
  </cols>
  <sheetData>
    <row r="1" spans="1:10" ht="18.899999999999999" customHeight="1" x14ac:dyDescent="0.2">
      <c r="A1" s="159" t="str">
        <f>'Notas a los Edos Financieros'!A1</f>
        <v>INSTITUTO MUNICIPAL DE LAS MUJERES</v>
      </c>
      <c r="B1" s="175"/>
      <c r="C1" s="175"/>
      <c r="D1" s="175"/>
      <c r="E1" s="175"/>
      <c r="F1" s="175"/>
      <c r="G1" s="66" t="s">
        <v>222</v>
      </c>
      <c r="H1" s="67">
        <f>'Notas a los Edos Financieros'!E1</f>
        <v>2019</v>
      </c>
    </row>
    <row r="2" spans="1:10" ht="18.899999999999999" customHeight="1" x14ac:dyDescent="0.2">
      <c r="A2" s="159" t="s">
        <v>532</v>
      </c>
      <c r="B2" s="175"/>
      <c r="C2" s="175"/>
      <c r="D2" s="175"/>
      <c r="E2" s="175"/>
      <c r="F2" s="175"/>
      <c r="G2" s="66" t="s">
        <v>224</v>
      </c>
      <c r="H2" s="67" t="str">
        <f>'Notas a los Edos Financieros'!E2</f>
        <v>Trimestral</v>
      </c>
    </row>
    <row r="3" spans="1:10" ht="18.899999999999999" customHeight="1" x14ac:dyDescent="0.2">
      <c r="A3" s="176" t="str">
        <f>'Notas a los Edos Financieros'!A3</f>
        <v>Correspondiente del 01 DE ENERO al 31 DE DICIEMBRE DE 2019</v>
      </c>
      <c r="B3" s="177"/>
      <c r="C3" s="177"/>
      <c r="D3" s="177"/>
      <c r="E3" s="177"/>
      <c r="F3" s="177"/>
      <c r="G3" s="66" t="s">
        <v>226</v>
      </c>
      <c r="H3" s="67">
        <f>'Notas a los Edos Financieros'!E3</f>
        <v>4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f>+C36+E36-D36</f>
        <v>-11332435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11547948.309999999</v>
      </c>
      <c r="E37" s="73">
        <v>11538599</v>
      </c>
      <c r="F37" s="73">
        <f t="shared" ref="F37:F40" si="0">+C37+E37-D37</f>
        <v>-9349.3099999986589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206164</v>
      </c>
      <c r="E38" s="73">
        <v>0</v>
      </c>
      <c r="F38" s="73">
        <f t="shared" si="0"/>
        <v>-206164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11547948.309999999</v>
      </c>
      <c r="E39" s="73">
        <v>11547948.309999999</v>
      </c>
      <c r="F39" s="73">
        <f t="shared" si="0"/>
        <v>0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11547948.309999999</v>
      </c>
      <c r="F40" s="73">
        <f t="shared" si="0"/>
        <v>11547948.309999999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f t="shared" ref="F41:F46" si="1">+C41+D41-E41</f>
        <v>-11332435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11538599</v>
      </c>
      <c r="E42" s="73">
        <v>11447401.177258747</v>
      </c>
      <c r="F42" s="73">
        <f t="shared" si="1"/>
        <v>91197.822741253302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206164</v>
      </c>
      <c r="F43" s="73">
        <f t="shared" si="1"/>
        <v>-206164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11447401.177258747</v>
      </c>
      <c r="E44" s="73">
        <v>11085391.679999998</v>
      </c>
      <c r="F44" s="73">
        <f t="shared" si="1"/>
        <v>362009.49725874886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11085391.679999998</v>
      </c>
      <c r="E45" s="73">
        <v>11085391.679999998</v>
      </c>
      <c r="F45" s="73">
        <f t="shared" si="1"/>
        <v>0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11085391.679999998</v>
      </c>
      <c r="E46" s="73">
        <v>11019227.35</v>
      </c>
      <c r="F46" s="73">
        <f t="shared" si="1"/>
        <v>66164.329999998212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11019227.35</v>
      </c>
      <c r="E47" s="73">
        <v>0</v>
      </c>
      <c r="F47" s="73">
        <f>+C47+D47-E47</f>
        <v>11019227.35</v>
      </c>
    </row>
    <row r="51" spans="2:2" ht="20.399999999999999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0.399999999999999" x14ac:dyDescent="0.2">
      <c r="B54" s="145" t="s">
        <v>651</v>
      </c>
    </row>
    <row r="55" spans="2:2" x14ac:dyDescent="0.2">
      <c r="B55" s="146" t="s">
        <v>650</v>
      </c>
    </row>
    <row r="56" spans="2:2" ht="20.399999999999999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4"/>
  <sheetViews>
    <sheetView showGridLines="0" topLeftCell="A31" zoomScaleNormal="100" zoomScaleSheetLayoutView="100" workbookViewId="0">
      <selection activeCell="D32" sqref="D32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178" t="s">
        <v>37</v>
      </c>
      <c r="B5" s="178"/>
      <c r="C5" s="178"/>
      <c r="D5" s="178"/>
      <c r="E5" s="17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9" t="s">
        <v>39</v>
      </c>
      <c r="C10" s="179"/>
      <c r="D10" s="179"/>
      <c r="E10" s="179"/>
    </row>
    <row r="11" spans="1:8" s="7" customFormat="1" ht="12.9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9" t="s">
        <v>41</v>
      </c>
      <c r="C12" s="179"/>
      <c r="D12" s="179"/>
      <c r="E12" s="179"/>
    </row>
    <row r="13" spans="1:8" s="7" customFormat="1" ht="26.1" customHeight="1" x14ac:dyDescent="0.2">
      <c r="A13" s="140" t="s">
        <v>644</v>
      </c>
      <c r="B13" s="179" t="s">
        <v>42</v>
      </c>
      <c r="C13" s="179"/>
      <c r="D13" s="179"/>
      <c r="E13" s="179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" customHeight="1" x14ac:dyDescent="0.2">
      <c r="A16" s="140" t="s">
        <v>640</v>
      </c>
    </row>
    <row r="17" spans="1:8" s="7" customFormat="1" ht="12.9" customHeight="1" x14ac:dyDescent="0.2">
      <c r="A17" s="21"/>
    </row>
    <row r="18" spans="1:8" s="7" customFormat="1" ht="12.9" customHeight="1" x14ac:dyDescent="0.2">
      <c r="A18" s="81" t="s">
        <v>130</v>
      </c>
    </row>
    <row r="19" spans="1:8" s="7" customFormat="1" ht="12.9" customHeight="1" x14ac:dyDescent="0.2">
      <c r="A19" s="141" t="s">
        <v>638</v>
      </c>
    </row>
    <row r="20" spans="1:8" s="7" customFormat="1" ht="12.9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0" t="s">
        <v>45</v>
      </c>
      <c r="C31" s="180"/>
      <c r="D31" s="180"/>
      <c r="E31" s="180"/>
    </row>
    <row r="32" spans="1:8" s="7" customFormat="1" ht="20.399999999999999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0">
        <f>+Memoria!F36</f>
        <v>-11332435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0">
        <f>+Memoria!F37</f>
        <v>-9349.3099999986589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0">
        <f>+Memoria!F38</f>
        <v>-206164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0">
        <f>+Memoria!F39</f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0">
        <f>+Memoria!F40</f>
        <v>11547948.309999999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0">
        <f>+Memoria!F41</f>
        <v>-11332435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0">
        <f>+Memoria!F42</f>
        <v>91197.822741253302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0">
        <f>+Memoria!F43</f>
        <v>-206164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0">
        <f>+Memoria!F44</f>
        <v>362009.49725874886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0">
        <f>+Memoria!F45</f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0">
        <f>+Memoria!F46</f>
        <v>66164.329999998212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1">
        <v>9360124.4399999976</v>
      </c>
      <c r="D44" s="150">
        <f>+Memoria!F47</f>
        <v>11019227.35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5">
      <c r="A47" s="25" t="s">
        <v>131</v>
      </c>
      <c r="B47" s="19"/>
      <c r="C47" s="20"/>
      <c r="D47" s="20"/>
      <c r="E47" s="20"/>
    </row>
    <row r="49" spans="1:1" ht="40.799999999999997" x14ac:dyDescent="0.2">
      <c r="A49" s="145" t="s">
        <v>648</v>
      </c>
    </row>
    <row r="50" spans="1:1" x14ac:dyDescent="0.2">
      <c r="A50" s="145"/>
    </row>
    <row r="51" spans="1:1" x14ac:dyDescent="0.2">
      <c r="A51" s="145" t="s">
        <v>649</v>
      </c>
    </row>
    <row r="52" spans="1:1" ht="20.399999999999999" x14ac:dyDescent="0.2">
      <c r="A52" s="145" t="s">
        <v>651</v>
      </c>
    </row>
    <row r="53" spans="1:1" x14ac:dyDescent="0.2">
      <c r="A53" s="146" t="s">
        <v>650</v>
      </c>
    </row>
    <row r="54" spans="1:1" ht="20.399999999999999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A3" sqref="A3:F3"/>
    </sheetView>
  </sheetViews>
  <sheetFormatPr baseColWidth="10" defaultColWidth="9.109375" defaultRowHeight="10.199999999999999" x14ac:dyDescent="0.2"/>
  <cols>
    <col min="1" max="1" width="10" style="59" customWidth="1"/>
    <col min="2" max="2" width="64.5546875" style="59" bestFit="1" customWidth="1"/>
    <col min="3" max="3" width="16.44140625" style="59" bestFit="1" customWidth="1"/>
    <col min="4" max="4" width="19.109375" style="59" customWidth="1"/>
    <col min="5" max="5" width="28" style="59" customWidth="1"/>
    <col min="6" max="6" width="22.6640625" style="59" customWidth="1"/>
    <col min="7" max="8" width="16.6640625" style="59" customWidth="1"/>
    <col min="9" max="9" width="27.109375" style="59" customWidth="1"/>
    <col min="10" max="16384" width="9.109375" style="59"/>
  </cols>
  <sheetData>
    <row r="1" spans="1:8" s="55" customFormat="1" ht="18.899999999999999" customHeight="1" x14ac:dyDescent="0.3">
      <c r="A1" s="157" t="str">
        <f>'Notas a los Edos Financieros'!A1</f>
        <v>INSTITUTO MUNICIPAL DE LAS MUJERES</v>
      </c>
      <c r="B1" s="158"/>
      <c r="C1" s="158"/>
      <c r="D1" s="158"/>
      <c r="E1" s="158"/>
      <c r="F1" s="158"/>
      <c r="G1" s="53" t="s">
        <v>222</v>
      </c>
      <c r="H1" s="64">
        <f>'Notas a los Edos Financieros'!E1</f>
        <v>2019</v>
      </c>
    </row>
    <row r="2" spans="1:8" s="55" customFormat="1" ht="18.899999999999999" customHeight="1" x14ac:dyDescent="0.3">
      <c r="A2" s="157" t="s">
        <v>223</v>
      </c>
      <c r="B2" s="158"/>
      <c r="C2" s="158"/>
      <c r="D2" s="158"/>
      <c r="E2" s="158"/>
      <c r="F2" s="158"/>
      <c r="G2" s="53" t="s">
        <v>224</v>
      </c>
      <c r="H2" s="64" t="str">
        <f>'Notas a los Edos Financieros'!E2</f>
        <v>Trimestral</v>
      </c>
    </row>
    <row r="3" spans="1:8" s="55" customFormat="1" ht="18.899999999999999" customHeight="1" x14ac:dyDescent="0.3">
      <c r="A3" s="157" t="str">
        <f>'Notas a los Edos Financieros'!A3</f>
        <v>Correspondiente del 01 DE ENERO al 31 DE DICIEMBRE DE 2019</v>
      </c>
      <c r="B3" s="158"/>
      <c r="C3" s="158"/>
      <c r="D3" s="158"/>
      <c r="E3" s="158"/>
      <c r="F3" s="158"/>
      <c r="G3" s="53" t="s">
        <v>226</v>
      </c>
      <c r="H3" s="64">
        <f>'Notas a los Edos Financieros'!E3</f>
        <v>4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 t="e">
        <f ca="1">+[1]!SFP(112200000,2019,12,1)</f>
        <v>#NAME?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 t="e">
        <f ca="1">+[1]!SFP(112400000,2019,12,1)</f>
        <v>#NAME?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v>2837.29</v>
      </c>
      <c r="D20" s="63">
        <f>+C20</f>
        <v>2837.29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24764626.140000001</v>
      </c>
      <c r="D52" s="144">
        <f>+SUM(D53:D59)</f>
        <v>666635.02</v>
      </c>
      <c r="E52" s="144">
        <f>+SUM(E53:E59)</f>
        <v>3001286.6992899976</v>
      </c>
    </row>
    <row r="53" spans="1:9" x14ac:dyDescent="0.2">
      <c r="A53" s="61">
        <v>1231</v>
      </c>
      <c r="B53" s="59" t="s">
        <v>261</v>
      </c>
      <c r="C53" s="63"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v>20201061.140000001</v>
      </c>
      <c r="D55" s="63">
        <v>666635.02</v>
      </c>
      <c r="E55" s="63">
        <f>+[2]DEPRECIACION!$BS$15+[2]DEPRECIACION!$BS$14</f>
        <v>3001286.6992899976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v>0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v>0</v>
      </c>
      <c r="D59" s="63">
        <v>0</v>
      </c>
      <c r="E59" s="63">
        <v>0</v>
      </c>
    </row>
    <row r="60" spans="1:9" x14ac:dyDescent="0.2">
      <c r="A60" s="142">
        <v>1240</v>
      </c>
      <c r="B60" s="143" t="s">
        <v>268</v>
      </c>
      <c r="C60" s="144">
        <v>3723342.93</v>
      </c>
      <c r="D60" s="144">
        <f>+SUM(D61:D68)</f>
        <v>306263.12449999998</v>
      </c>
      <c r="E60" s="144">
        <f>+SUM(E61:E68)</f>
        <v>2532377.8788541676</v>
      </c>
    </row>
    <row r="61" spans="1:9" x14ac:dyDescent="0.2">
      <c r="A61" s="61">
        <v>1241</v>
      </c>
      <c r="B61" s="59" t="s">
        <v>269</v>
      </c>
      <c r="C61" s="63">
        <v>2507730.66</v>
      </c>
      <c r="D61" s="63">
        <v>179544.51150000002</v>
      </c>
      <c r="E61" s="63">
        <v>1373742.4378541678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v>751218.27</v>
      </c>
      <c r="D62" s="63">
        <v>77216.81299999998</v>
      </c>
      <c r="E62" s="63">
        <v>724341.44099999976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v>464394</v>
      </c>
      <c r="D64" s="63">
        <v>49501.799999999996</v>
      </c>
      <c r="E64" s="63">
        <v>434293.99999999988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9908.2764499999994</v>
      </c>
      <c r="E72" s="63">
        <f>+E73</f>
        <v>18360.015449999999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v>28570.799999999999</v>
      </c>
      <c r="D73" s="63">
        <f>9686.80645+221.47</f>
        <v>9908.2764499999994</v>
      </c>
      <c r="E73" s="63">
        <v>18360.015449999999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400599.31</v>
      </c>
      <c r="D101" s="63">
        <f>+SUM(D102:D114)</f>
        <v>400599.31</v>
      </c>
      <c r="E101" s="63">
        <f>+SUM(E102:E114)</f>
        <v>0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v>10.5</v>
      </c>
      <c r="D102" s="63">
        <f>+C102</f>
        <v>10.5</v>
      </c>
      <c r="E102" s="63">
        <v>0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v>0</v>
      </c>
      <c r="D103" s="63">
        <f>+C103</f>
        <v>0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v>400588.81</v>
      </c>
      <c r="D108" s="63">
        <f>+C108</f>
        <v>400588.81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0.399999999999999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0.399999999999999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0.399999999999999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  <ignoredErrors>
    <ignoredError sqref="C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" sqref="B1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30"/>
  <sheetViews>
    <sheetView topLeftCell="A78" zoomScaleNormal="100" workbookViewId="0">
      <selection activeCell="C100" sqref="C100"/>
    </sheetView>
  </sheetViews>
  <sheetFormatPr baseColWidth="10" defaultColWidth="9.109375" defaultRowHeight="10.199999999999999" x14ac:dyDescent="0.2"/>
  <cols>
    <col min="1" max="1" width="10" style="59" customWidth="1"/>
    <col min="2" max="2" width="72.88671875" style="59" bestFit="1" customWidth="1"/>
    <col min="3" max="3" width="15.6640625" style="59" customWidth="1"/>
    <col min="4" max="5" width="19.6640625" style="59" customWidth="1"/>
    <col min="6" max="16384" width="9.109375" style="59"/>
  </cols>
  <sheetData>
    <row r="1" spans="1:5" s="65" customFormat="1" ht="18.899999999999999" customHeight="1" x14ac:dyDescent="0.3">
      <c r="A1" s="155" t="str">
        <f>ESF!A1</f>
        <v>INSTITUTO MUNICIPAL DE LAS MUJERES</v>
      </c>
      <c r="B1" s="155"/>
      <c r="C1" s="155"/>
      <c r="D1" s="53" t="s">
        <v>222</v>
      </c>
      <c r="E1" s="64">
        <f>'Notas a los Edos Financieros'!E1</f>
        <v>2019</v>
      </c>
    </row>
    <row r="2" spans="1:5" s="55" customFormat="1" ht="18.899999999999999" customHeight="1" x14ac:dyDescent="0.3">
      <c r="A2" s="155" t="s">
        <v>335</v>
      </c>
      <c r="B2" s="155"/>
      <c r="C2" s="155"/>
      <c r="D2" s="53" t="s">
        <v>224</v>
      </c>
      <c r="E2" s="64" t="str">
        <f>'Notas a los Edos Financieros'!E2</f>
        <v>Trimestral</v>
      </c>
    </row>
    <row r="3" spans="1:5" s="55" customFormat="1" ht="18.899999999999999" customHeight="1" x14ac:dyDescent="0.3">
      <c r="A3" s="155" t="str">
        <f>ESF!A3</f>
        <v>Correspondiente del 01 DE ENERO al 31 DE DICIEMBRE DE 2019</v>
      </c>
      <c r="B3" s="155"/>
      <c r="C3" s="155"/>
      <c r="D3" s="53" t="s">
        <v>226</v>
      </c>
      <c r="E3" s="64">
        <f>'Notas a los Edos Financieros'!E3</f>
        <v>4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0.399999999999999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0.399999999999999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0.399999999999999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0.399999999999999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0.399999999999999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0.399999999999999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0.399999999999999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0.399999999999999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0.399999999999999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0.399999999999999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0.399999999999999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0.6" x14ac:dyDescent="0.2">
      <c r="A58" s="87">
        <v>4200</v>
      </c>
      <c r="B58" s="89" t="s">
        <v>551</v>
      </c>
      <c r="C58" s="91">
        <f>+C59+C65</f>
        <v>11520088.710000001</v>
      </c>
      <c r="D58" s="88"/>
      <c r="E58" s="86"/>
    </row>
    <row r="59" spans="1:5" ht="20.399999999999999" x14ac:dyDescent="0.2">
      <c r="A59" s="87">
        <v>4210</v>
      </c>
      <c r="B59" s="89" t="s">
        <v>552</v>
      </c>
      <c r="C59" s="91">
        <f>+SUM(C60:C64)</f>
        <v>4637653.71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v>4637653.71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v>6882435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v>6882435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27859.599999999999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v>27859.599999999999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v>12015934.120000001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v>11033127.680000002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v>10100034.550000001</v>
      </c>
      <c r="D100" s="92">
        <f t="shared" si="0"/>
        <v>0.91542804931991861</v>
      </c>
      <c r="E100" s="88"/>
    </row>
    <row r="101" spans="1:5" x14ac:dyDescent="0.2">
      <c r="A101" s="90">
        <v>5111</v>
      </c>
      <c r="B101" s="88" t="s">
        <v>394</v>
      </c>
      <c r="C101" s="91">
        <v>3449936.53</v>
      </c>
      <c r="D101" s="92">
        <f t="shared" si="0"/>
        <v>0.31268889747861589</v>
      </c>
      <c r="E101" s="88"/>
    </row>
    <row r="102" spans="1:5" x14ac:dyDescent="0.2">
      <c r="A102" s="90">
        <v>5112</v>
      </c>
      <c r="B102" s="88" t="s">
        <v>395</v>
      </c>
      <c r="C102" s="91">
        <v>4429409.32</v>
      </c>
      <c r="D102" s="92">
        <f t="shared" si="0"/>
        <v>0.40146452107404595</v>
      </c>
      <c r="E102" s="88"/>
    </row>
    <row r="103" spans="1:5" x14ac:dyDescent="0.2">
      <c r="A103" s="90">
        <v>5113</v>
      </c>
      <c r="B103" s="88" t="s">
        <v>396</v>
      </c>
      <c r="C103" s="91">
        <v>587388.4</v>
      </c>
      <c r="D103" s="92">
        <f t="shared" si="0"/>
        <v>5.3238611664466841E-2</v>
      </c>
      <c r="E103" s="88"/>
    </row>
    <row r="104" spans="1:5" x14ac:dyDescent="0.2">
      <c r="A104" s="90">
        <v>5114</v>
      </c>
      <c r="B104" s="88" t="s">
        <v>397</v>
      </c>
      <c r="C104" s="91">
        <v>772312.07</v>
      </c>
      <c r="D104" s="92">
        <f t="shared" si="0"/>
        <v>6.999937754731031E-2</v>
      </c>
      <c r="E104" s="88"/>
    </row>
    <row r="105" spans="1:5" x14ac:dyDescent="0.2">
      <c r="A105" s="90">
        <v>5115</v>
      </c>
      <c r="B105" s="88" t="s">
        <v>398</v>
      </c>
      <c r="C105" s="91">
        <v>860988.23</v>
      </c>
      <c r="D105" s="92">
        <f t="shared" si="0"/>
        <v>7.8036641555479569E-2</v>
      </c>
      <c r="E105" s="88"/>
    </row>
    <row r="106" spans="1:5" x14ac:dyDescent="0.2">
      <c r="A106" s="90">
        <v>5116</v>
      </c>
      <c r="B106" s="88" t="s">
        <v>399</v>
      </c>
      <c r="C106" s="91"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v>107260.65</v>
      </c>
      <c r="D107" s="92">
        <f t="shared" si="0"/>
        <v>9.7216902687017551E-3</v>
      </c>
      <c r="E107" s="88"/>
    </row>
    <row r="108" spans="1:5" x14ac:dyDescent="0.2">
      <c r="A108" s="90">
        <v>5121</v>
      </c>
      <c r="B108" s="88" t="s">
        <v>401</v>
      </c>
      <c r="C108" s="91">
        <v>51911.24</v>
      </c>
      <c r="D108" s="92">
        <f t="shared" si="0"/>
        <v>4.7050339219857551E-3</v>
      </c>
      <c r="E108" s="88"/>
    </row>
    <row r="109" spans="1:5" x14ac:dyDescent="0.2">
      <c r="A109" s="90">
        <v>5122</v>
      </c>
      <c r="B109" s="88" t="s">
        <v>402</v>
      </c>
      <c r="C109" s="91">
        <v>390.75</v>
      </c>
      <c r="D109" s="92">
        <f t="shared" si="0"/>
        <v>3.5416067984812801E-5</v>
      </c>
      <c r="E109" s="88"/>
    </row>
    <row r="110" spans="1:5" x14ac:dyDescent="0.2">
      <c r="A110" s="90">
        <v>5123</v>
      </c>
      <c r="B110" s="88" t="s">
        <v>403</v>
      </c>
      <c r="C110" s="91"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91">
        <v>48896.46</v>
      </c>
      <c r="D113" s="92">
        <f t="shared" si="0"/>
        <v>4.431785928539168E-3</v>
      </c>
      <c r="E113" s="88"/>
    </row>
    <row r="114" spans="1:5" x14ac:dyDescent="0.2">
      <c r="A114" s="90">
        <v>5127</v>
      </c>
      <c r="B114" s="88" t="s">
        <v>407</v>
      </c>
      <c r="C114" s="91"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91">
        <v>6062.2</v>
      </c>
      <c r="D116" s="92">
        <f t="shared" si="0"/>
        <v>5.4945435019202089E-4</v>
      </c>
      <c r="E116" s="88"/>
    </row>
    <row r="117" spans="1:5" x14ac:dyDescent="0.2">
      <c r="A117" s="90">
        <v>5130</v>
      </c>
      <c r="B117" s="88" t="s">
        <v>410</v>
      </c>
      <c r="C117" s="91">
        <v>825832.4800000001</v>
      </c>
      <c r="D117" s="92">
        <f t="shared" si="0"/>
        <v>7.4850260411379557E-2</v>
      </c>
      <c r="E117" s="88"/>
    </row>
    <row r="118" spans="1:5" x14ac:dyDescent="0.2">
      <c r="A118" s="90">
        <v>5131</v>
      </c>
      <c r="B118" s="88" t="s">
        <v>411</v>
      </c>
      <c r="C118" s="91">
        <v>77971.17</v>
      </c>
      <c r="D118" s="92">
        <f t="shared" si="0"/>
        <v>7.067005137748935E-3</v>
      </c>
      <c r="E118" s="88"/>
    </row>
    <row r="119" spans="1:5" x14ac:dyDescent="0.2">
      <c r="A119" s="90">
        <v>5132</v>
      </c>
      <c r="B119" s="88" t="s">
        <v>412</v>
      </c>
      <c r="C119" s="91">
        <v>17515.8</v>
      </c>
      <c r="D119" s="92">
        <f t="shared" si="0"/>
        <v>1.587564334250503E-3</v>
      </c>
      <c r="E119" s="88"/>
    </row>
    <row r="120" spans="1:5" x14ac:dyDescent="0.2">
      <c r="A120" s="90">
        <v>5133</v>
      </c>
      <c r="B120" s="88" t="s">
        <v>413</v>
      </c>
      <c r="C120" s="91">
        <v>504183.96</v>
      </c>
      <c r="D120" s="92">
        <f t="shared" si="0"/>
        <v>4.5697283184164141E-2</v>
      </c>
      <c r="E120" s="88"/>
    </row>
    <row r="121" spans="1:5" x14ac:dyDescent="0.2">
      <c r="A121" s="90">
        <v>5134</v>
      </c>
      <c r="B121" s="88" t="s">
        <v>414</v>
      </c>
      <c r="C121" s="91">
        <v>25107.37</v>
      </c>
      <c r="D121" s="92">
        <f t="shared" si="0"/>
        <v>2.2756348633137542E-3</v>
      </c>
      <c r="E121" s="88"/>
    </row>
    <row r="122" spans="1:5" x14ac:dyDescent="0.2">
      <c r="A122" s="90">
        <v>5135</v>
      </c>
      <c r="B122" s="88" t="s">
        <v>415</v>
      </c>
      <c r="C122" s="91">
        <v>5820.15</v>
      </c>
      <c r="D122" s="92">
        <f t="shared" si="0"/>
        <v>5.2751587480949003E-4</v>
      </c>
      <c r="E122" s="88"/>
    </row>
    <row r="123" spans="1:5" x14ac:dyDescent="0.2">
      <c r="A123" s="90">
        <v>5136</v>
      </c>
      <c r="B123" s="88" t="s">
        <v>416</v>
      </c>
      <c r="C123" s="91">
        <v>54229.33</v>
      </c>
      <c r="D123" s="92">
        <f t="shared" si="0"/>
        <v>4.9151366296886715E-3</v>
      </c>
      <c r="E123" s="88"/>
    </row>
    <row r="124" spans="1:5" x14ac:dyDescent="0.2">
      <c r="A124" s="90">
        <v>5137</v>
      </c>
      <c r="B124" s="88" t="s">
        <v>417</v>
      </c>
      <c r="C124" s="91">
        <v>6577.43</v>
      </c>
      <c r="D124" s="92">
        <f t="shared" si="0"/>
        <v>5.9615280369890535E-4</v>
      </c>
      <c r="E124" s="88"/>
    </row>
    <row r="125" spans="1:5" x14ac:dyDescent="0.2">
      <c r="A125" s="90">
        <v>5138</v>
      </c>
      <c r="B125" s="88" t="s">
        <v>418</v>
      </c>
      <c r="C125" s="91">
        <v>41794.910000000003</v>
      </c>
      <c r="D125" s="92">
        <f t="shared" si="0"/>
        <v>3.7881289161334165E-3</v>
      </c>
      <c r="E125" s="88"/>
    </row>
    <row r="126" spans="1:5" x14ac:dyDescent="0.2">
      <c r="A126" s="90">
        <v>5139</v>
      </c>
      <c r="B126" s="88" t="s">
        <v>419</v>
      </c>
      <c r="C126" s="91">
        <v>92632.36</v>
      </c>
      <c r="D126" s="92">
        <f t="shared" si="0"/>
        <v>8.3958386675717315E-3</v>
      </c>
      <c r="E126" s="88"/>
    </row>
    <row r="127" spans="1:5" x14ac:dyDescent="0.2">
      <c r="A127" s="90">
        <v>5200</v>
      </c>
      <c r="B127" s="88" t="s">
        <v>420</v>
      </c>
      <c r="C127" s="91"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v>982806.44000000006</v>
      </c>
      <c r="D185" s="92">
        <f t="shared" si="2"/>
        <v>8.9077772731802549E-2</v>
      </c>
      <c r="E185" s="88"/>
    </row>
    <row r="186" spans="1:5" x14ac:dyDescent="0.2">
      <c r="A186" s="90">
        <v>5510</v>
      </c>
      <c r="B186" s="88" t="s">
        <v>472</v>
      </c>
      <c r="C186" s="91">
        <v>982806.44000000006</v>
      </c>
      <c r="D186" s="92">
        <f t="shared" si="2"/>
        <v>8.9077772731802549E-2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v>666635.04</v>
      </c>
      <c r="D189" s="92">
        <f t="shared" si="2"/>
        <v>6.0421220467558295E-2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v>316171.40000000002</v>
      </c>
      <c r="D191" s="92">
        <f t="shared" si="2"/>
        <v>2.8656552264244257E-2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0.399999999999999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0.399999999999999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0.399999999999999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ignoredErrors>
    <ignoredError sqref="C58:C5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0.399999999999999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workbookViewId="0">
      <selection activeCell="C15" sqref="C15"/>
    </sheetView>
  </sheetViews>
  <sheetFormatPr baseColWidth="10" defaultColWidth="9.109375" defaultRowHeight="10.199999999999999" x14ac:dyDescent="0.2"/>
  <cols>
    <col min="1" max="1" width="10" style="68" customWidth="1"/>
    <col min="2" max="2" width="48.109375" style="68" customWidth="1"/>
    <col min="3" max="3" width="22.88671875" style="68" customWidth="1"/>
    <col min="4" max="5" width="16.6640625" style="68" customWidth="1"/>
    <col min="6" max="16384" width="9.109375" style="68"/>
  </cols>
  <sheetData>
    <row r="1" spans="1:5" ht="18.899999999999999" customHeight="1" x14ac:dyDescent="0.2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ht="18.899999999999999" customHeight="1" x14ac:dyDescent="0.2">
      <c r="A2" s="159" t="s">
        <v>500</v>
      </c>
      <c r="B2" s="159"/>
      <c r="C2" s="159"/>
      <c r="D2" s="66" t="s">
        <v>224</v>
      </c>
      <c r="E2" s="67" t="str">
        <f>ESF!H2</f>
        <v>Trimestral</v>
      </c>
    </row>
    <row r="3" spans="1:5" ht="18.899999999999999" customHeight="1" x14ac:dyDescent="0.2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 t="e">
        <f ca="1">+[1]!SFP(311000000,2019,12,1)</f>
        <v>#NAME?</v>
      </c>
    </row>
    <row r="9" spans="1:5" x14ac:dyDescent="0.2">
      <c r="A9" s="72">
        <v>3120</v>
      </c>
      <c r="B9" s="68" t="s">
        <v>501</v>
      </c>
      <c r="C9" s="73" t="e">
        <f ca="1">+[1]!SFP(312000000,2019,12,1)</f>
        <v>#NAME?</v>
      </c>
    </row>
    <row r="10" spans="1:5" x14ac:dyDescent="0.2">
      <c r="A10" s="72">
        <v>3130</v>
      </c>
      <c r="B10" s="68" t="s">
        <v>502</v>
      </c>
      <c r="C10" s="73" t="e">
        <f ca="1">+[1]!SFP(313000000,2019,12,1)</f>
        <v>#NAME?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 t="e">
        <f ca="1">+[1]!SFP(321000000,2019,12,1)</f>
        <v>#NAME?</v>
      </c>
    </row>
    <row r="15" spans="1:5" x14ac:dyDescent="0.2">
      <c r="A15" s="72">
        <v>3220</v>
      </c>
      <c r="B15" s="68" t="s">
        <v>505</v>
      </c>
      <c r="C15" s="73">
        <v>-276714.32</v>
      </c>
    </row>
    <row r="16" spans="1:5" x14ac:dyDescent="0.2">
      <c r="A16" s="72">
        <v>3230</v>
      </c>
      <c r="B16" s="68" t="s">
        <v>506</v>
      </c>
      <c r="C16" s="73">
        <f>+SUM(C17:C20)</f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f>+SUM(C22:C24)</f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f>+'[3]Balanza de Comprobación'!$H$508</f>
        <v>-461566.86</v>
      </c>
    </row>
    <row r="26" spans="1:3" x14ac:dyDescent="0.2">
      <c r="A26" s="72">
        <v>3251</v>
      </c>
      <c r="B26" s="68" t="s">
        <v>516</v>
      </c>
      <c r="C26" s="73" t="e">
        <f ca="1">+[1]!SFP(325100000,2019,12,1)</f>
        <v>#NAME?</v>
      </c>
    </row>
    <row r="27" spans="1:3" x14ac:dyDescent="0.2">
      <c r="A27" s="72">
        <v>3252</v>
      </c>
      <c r="B27" s="68" t="s">
        <v>517</v>
      </c>
      <c r="C27" s="73" t="e">
        <f ca="1">+[1]!SFP(325100000,2019,12,1)</f>
        <v>#NAME?</v>
      </c>
    </row>
    <row r="30" spans="1:3" ht="30.6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0.399999999999999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0.399999999999999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1"/>
  <sheetViews>
    <sheetView workbookViewId="0">
      <selection activeCell="C18" sqref="C18"/>
    </sheetView>
  </sheetViews>
  <sheetFormatPr baseColWidth="10" defaultColWidth="9.109375" defaultRowHeight="10.199999999999999" x14ac:dyDescent="0.2"/>
  <cols>
    <col min="1" max="1" width="10" style="68" customWidth="1"/>
    <col min="2" max="2" width="63.44140625" style="68" bestFit="1" customWidth="1"/>
    <col min="3" max="3" width="15.33203125" style="68" bestFit="1" customWidth="1"/>
    <col min="4" max="4" width="16.44140625" style="68" bestFit="1" customWidth="1"/>
    <col min="5" max="5" width="19.109375" style="68" customWidth="1"/>
    <col min="6" max="16384" width="9.109375" style="68"/>
  </cols>
  <sheetData>
    <row r="1" spans="1:5" s="74" customFormat="1" ht="18.899999999999999" customHeight="1" x14ac:dyDescent="0.3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s="74" customFormat="1" ht="18.899999999999999" customHeight="1" x14ac:dyDescent="0.3">
      <c r="A2" s="159" t="s">
        <v>518</v>
      </c>
      <c r="B2" s="159"/>
      <c r="C2" s="159"/>
      <c r="D2" s="66" t="s">
        <v>224</v>
      </c>
      <c r="E2" s="67" t="str">
        <f>ESF!H2</f>
        <v>Trimestral</v>
      </c>
    </row>
    <row r="3" spans="1:5" s="74" customFormat="1" ht="18.899999999999999" customHeight="1" x14ac:dyDescent="0.3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 t="e">
        <f ca="1">+[1]!SFP(111100000,2019,9,1)</f>
        <v>#NAME?</v>
      </c>
      <c r="D8" s="73">
        <v>3000</v>
      </c>
    </row>
    <row r="9" spans="1:5" x14ac:dyDescent="0.2">
      <c r="A9" s="72">
        <v>1112</v>
      </c>
      <c r="B9" s="68" t="s">
        <v>520</v>
      </c>
      <c r="C9" s="73" t="e">
        <f ca="1">+[1]!SFP(111200000,2019,9,1)</f>
        <v>#NAME?</v>
      </c>
      <c r="D9" s="73">
        <f>+'[3]Balanza de Comprobación'!$G$12</f>
        <v>2186880.34</v>
      </c>
    </row>
    <row r="10" spans="1:5" x14ac:dyDescent="0.2">
      <c r="A10" s="72">
        <v>1113</v>
      </c>
      <c r="B10" s="68" t="s">
        <v>521</v>
      </c>
      <c r="C10" s="73" t="e">
        <f ca="1">+[1]!SFP(111300000,2019,9,1)</f>
        <v>#NAME?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 t="e">
        <f ca="1">SUM(C8:C14)</f>
        <v>#NAME?</v>
      </c>
      <c r="D15" s="73">
        <f>SUM(D8:D14)</f>
        <v>2189880.34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f>+SUM(C21:C27)</f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f>+SUM(C29:C36)</f>
        <v>44840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44840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7424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v>7424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982806.44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v>982806.44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v>666635.04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v>316171.40000000002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0.399999999999999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0.399999999999999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0.399999999999999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2019-04-22T19:39:29Z</cp:lastPrinted>
  <dcterms:created xsi:type="dcterms:W3CDTF">2012-12-11T20:36:24Z</dcterms:created>
  <dcterms:modified xsi:type="dcterms:W3CDTF">2022-11-10T18:35:01Z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