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 Web 4to Trim 2019\CUARTO TRIMESTRE IMM 2019\2 Presupuestal\"/>
    </mc:Choice>
  </mc:AlternateContent>
  <bookViews>
    <workbookView xWindow="0" yWindow="0" windowWidth="20490" windowHeight="7335" tabRatio="885" firstSheet="4" activeTab="4"/>
  </bookViews>
  <sheets>
    <sheet name="COG" sheetId="6" state="hidden" r:id="rId1"/>
    <sheet name="CTG" sheetId="8" state="hidden" r:id="rId2"/>
    <sheet name="CA" sheetId="4" state="hidden" r:id="rId3"/>
    <sheet name="CFG" sheetId="5" state="hidden" r:id="rId4"/>
    <sheet name="FF" sheetId="9" r:id="rId5"/>
  </sheets>
  <externalReferences>
    <externalReference r:id="rId6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2" i="6" l="1"/>
  <c r="G14" i="6"/>
  <c r="G10" i="6"/>
  <c r="G6" i="6"/>
  <c r="G7" i="6"/>
  <c r="G8" i="6"/>
  <c r="G9" i="6"/>
  <c r="H52" i="6" l="1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G43" i="6" l="1"/>
  <c r="G33" i="6"/>
  <c r="G23" i="6"/>
  <c r="G13" i="6"/>
  <c r="G5" i="6"/>
  <c r="H52" i="4" l="1"/>
  <c r="G52" i="4"/>
  <c r="F52" i="4"/>
  <c r="E52" i="4"/>
  <c r="D52" i="4"/>
  <c r="C52" i="4"/>
  <c r="F43" i="6"/>
  <c r="F8" i="8" s="1"/>
  <c r="F33" i="6"/>
  <c r="G8" i="8"/>
  <c r="E43" i="6"/>
  <c r="E8" i="8" s="1"/>
  <c r="H8" i="8" s="1"/>
  <c r="E33" i="6"/>
  <c r="C43" i="6"/>
  <c r="C33" i="6"/>
  <c r="F23" i="6" l="1"/>
  <c r="C5" i="6"/>
  <c r="E5" i="6"/>
  <c r="D43" i="6"/>
  <c r="D8" i="8" s="1"/>
  <c r="C8" i="8"/>
  <c r="F5" i="6"/>
  <c r="E13" i="6"/>
  <c r="D33" i="6"/>
  <c r="E23" i="6"/>
  <c r="H43" i="6"/>
  <c r="F13" i="6"/>
  <c r="C23" i="6"/>
  <c r="C13" i="6"/>
  <c r="C6" i="8" s="1"/>
  <c r="C16" i="8" s="1"/>
  <c r="D5" i="6" l="1"/>
  <c r="E77" i="6"/>
  <c r="E7" i="9" s="1"/>
  <c r="H5" i="6"/>
  <c r="F77" i="6"/>
  <c r="F28" i="4" s="1"/>
  <c r="F30" i="4" s="1"/>
  <c r="G77" i="6"/>
  <c r="C77" i="6"/>
  <c r="F6" i="8"/>
  <c r="F16" i="8" s="1"/>
  <c r="D23" i="6"/>
  <c r="H23" i="6"/>
  <c r="H13" i="6"/>
  <c r="D13" i="6"/>
  <c r="G6" i="8"/>
  <c r="G16" i="8" s="1"/>
  <c r="E6" i="8"/>
  <c r="E7" i="4" l="1"/>
  <c r="E28" i="4"/>
  <c r="E30" i="4" s="1"/>
  <c r="E23" i="5"/>
  <c r="E42" i="5" s="1"/>
  <c r="F7" i="4"/>
  <c r="F7" i="9"/>
  <c r="G23" i="5"/>
  <c r="G42" i="5" s="1"/>
  <c r="G7" i="9"/>
  <c r="C28" i="4"/>
  <c r="C30" i="4" s="1"/>
  <c r="C7" i="9"/>
  <c r="G7" i="4"/>
  <c r="C23" i="5"/>
  <c r="C42" i="5" s="1"/>
  <c r="G28" i="4"/>
  <c r="G30" i="4" s="1"/>
  <c r="F23" i="5"/>
  <c r="F42" i="5" s="1"/>
  <c r="C7" i="4"/>
  <c r="D77" i="6"/>
  <c r="H77" i="6"/>
  <c r="D6" i="8"/>
  <c r="D16" i="8" s="1"/>
  <c r="E16" i="8"/>
  <c r="H6" i="8"/>
  <c r="H16" i="8" s="1"/>
  <c r="D23" i="5" l="1"/>
  <c r="D42" i="5" s="1"/>
  <c r="D7" i="9"/>
  <c r="H7" i="4"/>
  <c r="H7" i="9"/>
  <c r="D28" i="4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<sst xmlns="http://schemas.openxmlformats.org/spreadsheetml/2006/main" count="239" uniqueCount="150">
  <si>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</si>
  <si>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</si>
  <si>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</si>
  <si>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</si>
  <si>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</si>
  <si>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</si>
  <si>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</si>
  <si>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</si>
  <si>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</si>
  <si>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</si>
  <si>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</si>
  <si>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</si>
  <si>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</si>
  <si>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</si>
  <si>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</si>
  <si>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</si>
  <si>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</si>
  <si>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</si>
  <si>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</si>
  <si>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</si>
  <si>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</si>
  <si>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</si>
  <si>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</si>
  <si>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</si>
  <si>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</si>
  <si>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</si>
  <si>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</si>
  <si>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</si>
  <si>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</si>
  <si>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</si>
  <si>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</si>
  <si>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</si>
  <si>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</si>
  <si>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</si>
  <si>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</si>
  <si>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</si>
  <si>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</si>
  <si>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</si>
  <si>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</si>
  <si>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</si>
  <si>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</si>
  <si>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</si>
  <si>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</si>
  <si>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</si>
  <si>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</si>
  <si>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</si>
  <si>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</si>
  <si>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</si>
  <si>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</si>
  <si>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</si>
  <si>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</si>
  <si>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</si>
  <si>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</si>
  <si>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</si>
  <si>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</si>
  <si>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</si>
  <si>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</si>
  <si>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</si>
  <si>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</si>
  <si>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</si>
  <si>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</si>
  <si>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</si>
  <si>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</si>
  <si>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</si>
  <si>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</si>
  <si>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</si>
  <si>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</si>
  <si>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</si>
  <si>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</si>
  <si>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</si>
  <si>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</si>
  <si>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</si>
  <si>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</si>
  <si>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</si>
  <si>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</si>
  <si>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</si>
  <si>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</si>
  <si>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</si>
  <si>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</si>
  <si>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</si>
  <si>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</si>
  <si>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</si>
  <si>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</si>
  <si>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</si>
  <si>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</si>
  <si>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</si>
  <si>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</si>
  <si>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</si>
  <si>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</si>
  <si>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</si>
  <si>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</si>
  <si>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</si>
  <si>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</si>
  <si>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</si>
  <si>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</si>
  <si>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</si>
  <si>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</si>
  <si>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</si>
  <si>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</si>
  <si>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</si>
  <si>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</si>
  <si>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</si>
  <si>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</si>
  <si>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</si>
  <si>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</si>
  <si>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</si>
  <si>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</si>
  <si>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</si>
  <si>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</si>
  <si>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</si>
  <si>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</si>
  <si>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</si>
  <si>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</si>
  <si>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</si>
  <si>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</si>
  <si>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</si>
  <si>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</si>
  <si>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</si>
  <si>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</si>
  <si>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</si>
  <si>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</si>
  <si>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</si>
  <si>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</si>
  <si>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</si>
  <si>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</si>
  <si>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</si>
  <si>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</si>
  <si>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</si>
  <si>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</si>
  <si>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</si>
  <si>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</si>
  <si>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</si>
  <si>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</si>
  <si>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</si>
  <si>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</si>
  <si>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</si>
  <si>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</si>
  <si>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</si>
  <si>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</si>
  <si>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</si>
  <si>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</si>
  <si>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11AA01 RECURSOS PROPIOS MUNICIPAL FF 14</t>
  </si>
  <si>
    <t>11AB01 PARTICIPACIONES RECURSOS PROPIOS MUNICIPAL FF 14</t>
  </si>
  <si>
    <t>Gobierno (Federal/Estatal/Municipal) de GUANAJUATO
Estado Analítico del Ejercicio del Presupuesto de Egresos
Clasificación Administrativa
DEL 01 DE ENERO AL30 DE SEPTIEMBRE DE 2019</t>
  </si>
  <si>
    <t>Sector Paraestatal del Gobierno (Federal/Estatal/Municipal) de GUANAJUATO
Estado Analítico del Ejercicio del Presupuesto de Egresos
Clasificación Administrativa
DEL 01 DE ENERO AL30 DE SEPTIEMBRE DE 2019</t>
  </si>
  <si>
    <t>INSTITUTO MUNICIPAL DE LAS MUJERES
Estado Analítico del Ejercicio del Presupuesto de Egresos
Clasificación por Objeto del Gasto (Capítulo y Concepto)
DEL 01 DE ENERO AL 31 DE DICIEMBRE DE 2019</t>
  </si>
  <si>
    <t>INSTITUTO MUNICIPAL DE LAS MUJERES
Estado Analítico del Ejercicio del Presupuesto de Egresos
Clasificación Económica (por Tipo de Gasto)
DEL 01 DE ENERO AL 31 DE DICIEMBRE DE 2019</t>
  </si>
  <si>
    <t>INSTITUTO MUNICIPAL DE LAS MUJERES
Estado Analítico del Ejercicio del Presupuesto de Egresos
Clasificación Administrativa
DEL 01 DE ENERO AL 31 DE DICIEMBRE DE 2019</t>
  </si>
  <si>
    <t>INSTITUTO MUNICIPAL DE LAS MUJERES
Estado Analítico del Ejercicio del Presupuesto de Egresos
Clasificación Funcional (Finalidad y Función)
DEL 01 DE ENERO AL 31 DE DICIEMBRE DE 2019</t>
  </si>
  <si>
    <t>INSTITUTO MUNICIPAL DE LAS MUJERES
Estado Analítico del Ejercicio del Presupuesto de Egresos
POR FUENTE DE FINANCIAMIENTO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</si>
</sst>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EEFF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LDF"/>
      <sheetName val="EDO ACTIVIDADES"/>
      <sheetName val="BALANCE"/>
      <sheetName val="FLUJO "/>
      <sheetName val="ANALITICA FLUJO"/>
      <sheetName val="PASIVOS"/>
      <sheetName val="CONCILIACION"/>
      <sheetName val="REMANENTE"/>
      <sheetName val="ACTIVOSBAJA"/>
      <sheetName val="Hoja1"/>
    </sheetNames>
    <sheetDataSet>
      <sheetData sheetId="0" refreshError="1"/>
      <sheetData sheetId="1" refreshError="1"/>
      <sheetData sheetId="2">
        <row r="19">
          <cell r="BG19">
            <v>3429795.17</v>
          </cell>
        </row>
        <row r="20">
          <cell r="BG20">
            <v>0</v>
          </cell>
        </row>
        <row r="21">
          <cell r="BG21">
            <v>4397473.1900000004</v>
          </cell>
        </row>
        <row r="22">
          <cell r="BG22">
            <v>0</v>
          </cell>
        </row>
        <row r="23">
          <cell r="BG23">
            <v>105799.34</v>
          </cell>
        </row>
        <row r="24">
          <cell r="BG24">
            <v>481589.06</v>
          </cell>
        </row>
        <row r="25">
          <cell r="BG25">
            <v>340913.22</v>
          </cell>
        </row>
        <row r="26">
          <cell r="BG26">
            <v>416938.16</v>
          </cell>
        </row>
        <row r="27">
          <cell r="BG27">
            <v>96243.88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32283.63</v>
          </cell>
        </row>
        <row r="31">
          <cell r="BG31">
            <v>47640.69</v>
          </cell>
        </row>
        <row r="32">
          <cell r="BG32">
            <v>342410.11999999994</v>
          </cell>
        </row>
        <row r="33">
          <cell r="BG33">
            <v>342410.11999999994</v>
          </cell>
        </row>
        <row r="34">
          <cell r="BG34">
            <v>22841.22</v>
          </cell>
        </row>
        <row r="35">
          <cell r="BG35">
            <v>16571.29</v>
          </cell>
        </row>
        <row r="36">
          <cell r="BG36">
            <v>0</v>
          </cell>
        </row>
        <row r="37">
          <cell r="BG37">
            <v>12498.73</v>
          </cell>
        </row>
        <row r="38">
          <cell r="BG38">
            <v>0</v>
          </cell>
        </row>
        <row r="106">
          <cell r="BG106">
            <v>2407</v>
          </cell>
        </row>
        <row r="107">
          <cell r="BG107">
            <v>90599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opLeftCell="A59" workbookViewId="0">
      <selection activeCell="E77" sqref="E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2.6640625" style="1" bestFit="1" customWidth="1"/>
    <col min="11" max="16384" width="12" style="1"/>
  </cols>
  <sheetData>
    <row r="1" spans="1:16" ht="50.1" customHeight="1" x14ac:dyDescent="0.2">
      <c r="A1" s="63" t="s">
        <v>145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75977.080165019259</v>
      </c>
      <c r="E5" s="55">
        <f>+SUM(E6:E12)</f>
        <v>10451882.947327249</v>
      </c>
      <c r="F5" s="55">
        <f>+SUM(F6:F12)</f>
        <v>10100034.550000001</v>
      </c>
      <c r="G5" s="55">
        <f>+SUM(G6:G12)</f>
        <v>10033496.58</v>
      </c>
      <c r="H5" s="55">
        <f t="shared" ref="H5:H12" si="0">+E5-F5</f>
        <v>351848.39732724801</v>
      </c>
      <c r="I5" s="54"/>
      <c r="J5" s="62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3449936.53</v>
      </c>
      <c r="G6" s="15">
        <f>+SUM('[1]PRESUPUESTO VS EJERCIDO'!$BG$19)</f>
        <v>3429795.17</v>
      </c>
      <c r="H6" s="15">
        <f t="shared" si="0"/>
        <v>187791.71449999977</v>
      </c>
    </row>
    <row r="7" spans="1:16" x14ac:dyDescent="0.2">
      <c r="A7" s="5"/>
      <c r="B7" s="11" t="s">
        <v>79</v>
      </c>
      <c r="C7" s="15">
        <v>4409999.6499999994</v>
      </c>
      <c r="D7" s="56">
        <v>27000</v>
      </c>
      <c r="E7" s="15">
        <v>4436999.6499999994</v>
      </c>
      <c r="F7" s="15">
        <v>4429409.32</v>
      </c>
      <c r="G7" s="15">
        <f>+SUM('[1]PRESUPUESTO VS EJERCIDO'!$BG$20:$BG$21)</f>
        <v>4397473.1900000004</v>
      </c>
      <c r="H7" s="15">
        <f t="shared" si="0"/>
        <v>7590.3299999991432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587388.4</v>
      </c>
      <c r="G8" s="15">
        <f>+SUM('[1]PRESUPUESTO VS EJERCIDO'!$BG$22:$BG$24)</f>
        <v>587388.4</v>
      </c>
      <c r="H8" s="15">
        <f t="shared" si="0"/>
        <v>57945.143402750022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772312.07000000007</v>
      </c>
      <c r="G9" s="15">
        <f>+SUM('[1]PRESUPUESTO VS EJERCIDO'!$BG$25:$BG$26)</f>
        <v>757851.37999999989</v>
      </c>
      <c r="H9" s="15">
        <f t="shared" si="0"/>
        <v>41302.179999999935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860988.23</v>
      </c>
      <c r="G10" s="15">
        <f>+SUM('[1]PRESUPUESTO VS EJERCIDO'!$BG$27:$BG$33)</f>
        <v>860988.44</v>
      </c>
      <c r="H10" s="15">
        <f t="shared" si="0"/>
        <v>57219.029424500186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-7500</v>
      </c>
      <c r="E13" s="51">
        <f>+SUM(E14:E22)</f>
        <v>144000</v>
      </c>
      <c r="F13" s="51">
        <f>+SUM(F14:F22)</f>
        <v>107260.65000000001</v>
      </c>
      <c r="G13" s="51">
        <f>+SUM(G14:G22)</f>
        <v>107260.65000000001</v>
      </c>
      <c r="H13" s="15">
        <f t="shared" ref="H13:H43" si="2">+E13-F13</f>
        <v>36739.349999999991</v>
      </c>
      <c r="I13" s="54"/>
      <c r="J13" s="62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12000</v>
      </c>
      <c r="E14" s="15">
        <v>57500</v>
      </c>
      <c r="F14" s="15">
        <v>51911.240000000005</v>
      </c>
      <c r="G14" s="15">
        <f>+SUM('[1]PRESUPUESTO VS EJERCIDO'!$BG$34:$BG$38)</f>
        <v>51911.240000000005</v>
      </c>
      <c r="H14" s="15">
        <f t="shared" ref="H14:H22" si="3">+E14-F14</f>
        <v>5588.7599999999948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390.75</v>
      </c>
      <c r="G15" s="15">
        <v>390.75</v>
      </c>
      <c r="H15" s="15">
        <f t="shared" si="3"/>
        <v>109.25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10" x14ac:dyDescent="0.2">
      <c r="A17" s="5"/>
      <c r="B17" s="11" t="s">
        <v>86</v>
      </c>
      <c r="C17" s="15">
        <v>2500</v>
      </c>
      <c r="D17" s="56">
        <v>-2000</v>
      </c>
      <c r="E17" s="15">
        <v>500</v>
      </c>
      <c r="F17" s="15">
        <v>0</v>
      </c>
      <c r="G17" s="15">
        <v>0</v>
      </c>
      <c r="H17" s="15">
        <f t="shared" si="3"/>
        <v>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48896.46</v>
      </c>
      <c r="G19" s="15">
        <v>48896.46</v>
      </c>
      <c r="H19" s="15">
        <f t="shared" si="3"/>
        <v>26103.54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10" x14ac:dyDescent="0.2">
      <c r="A22" s="5"/>
      <c r="B22" s="11" t="s">
        <v>91</v>
      </c>
      <c r="C22" s="15">
        <v>24000</v>
      </c>
      <c r="D22" s="56">
        <v>-13500</v>
      </c>
      <c r="E22" s="15">
        <v>10500</v>
      </c>
      <c r="F22" s="15">
        <v>6062.2</v>
      </c>
      <c r="G22" s="15">
        <v>6062.2</v>
      </c>
      <c r="H22" s="15">
        <f t="shared" si="3"/>
        <v>4437.8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100263.05987087137</v>
      </c>
      <c r="E23" s="51">
        <f>+SUM(E24:E32)</f>
        <v>870291.90593149629</v>
      </c>
      <c r="F23" s="51">
        <f>+SUM(F24:F32)</f>
        <v>825832.48</v>
      </c>
      <c r="G23" s="51">
        <f>+SUM(G24:G32)</f>
        <v>826206.12</v>
      </c>
      <c r="H23" s="15">
        <f t="shared" si="2"/>
        <v>44459.425931496313</v>
      </c>
      <c r="I23" s="54"/>
      <c r="J23" s="62"/>
    </row>
    <row r="24" spans="1:10" x14ac:dyDescent="0.2">
      <c r="A24" s="5"/>
      <c r="B24" s="11" t="s">
        <v>92</v>
      </c>
      <c r="C24" s="15">
        <v>95000</v>
      </c>
      <c r="D24" s="56">
        <v>-12550</v>
      </c>
      <c r="E24" s="15">
        <v>82450</v>
      </c>
      <c r="F24" s="15">
        <v>77971.17</v>
      </c>
      <c r="G24" s="15">
        <v>77971.17</v>
      </c>
      <c r="H24" s="15">
        <f t="shared" ref="H24:H42" si="4">+E24-F24</f>
        <v>4478.8300000000017</v>
      </c>
    </row>
    <row r="25" spans="1:10" x14ac:dyDescent="0.2">
      <c r="A25" s="5"/>
      <c r="B25" s="11" t="s">
        <v>93</v>
      </c>
      <c r="C25" s="15">
        <v>6000</v>
      </c>
      <c r="D25" s="56">
        <v>11776</v>
      </c>
      <c r="E25" s="15">
        <v>17776</v>
      </c>
      <c r="F25" s="15">
        <v>17515.8</v>
      </c>
      <c r="G25" s="15">
        <v>17515.8</v>
      </c>
      <c r="H25" s="15">
        <f t="shared" si="4"/>
        <v>260.20000000000073</v>
      </c>
    </row>
    <row r="26" spans="1:10" x14ac:dyDescent="0.2">
      <c r="A26" s="5"/>
      <c r="B26" s="11" t="s">
        <v>94</v>
      </c>
      <c r="C26" s="15">
        <v>388820</v>
      </c>
      <c r="D26" s="56">
        <v>119750</v>
      </c>
      <c r="E26" s="15">
        <v>508570</v>
      </c>
      <c r="F26" s="15">
        <v>504183.95999999996</v>
      </c>
      <c r="G26" s="15">
        <v>504183.95999999996</v>
      </c>
      <c r="H26" s="15">
        <f t="shared" si="4"/>
        <v>4386.0400000000373</v>
      </c>
    </row>
    <row r="27" spans="1:10" x14ac:dyDescent="0.2">
      <c r="A27" s="5"/>
      <c r="B27" s="11" t="s">
        <v>95</v>
      </c>
      <c r="C27" s="15">
        <v>31000</v>
      </c>
      <c r="D27" s="56">
        <v>-4397.369999999999</v>
      </c>
      <c r="E27" s="15">
        <v>26602.63</v>
      </c>
      <c r="F27" s="15">
        <v>25107.370000000003</v>
      </c>
      <c r="G27" s="15">
        <v>25107.370000000003</v>
      </c>
      <c r="H27" s="15">
        <f t="shared" si="4"/>
        <v>1495.2599999999984</v>
      </c>
    </row>
    <row r="28" spans="1:10" x14ac:dyDescent="0.2">
      <c r="A28" s="5"/>
      <c r="B28" s="11" t="s">
        <v>96</v>
      </c>
      <c r="C28" s="15">
        <v>26349</v>
      </c>
      <c r="D28" s="56">
        <v>-9806.4000000000015</v>
      </c>
      <c r="E28" s="15">
        <v>16542.599999999999</v>
      </c>
      <c r="F28" s="15">
        <v>5820.15</v>
      </c>
      <c r="G28" s="15">
        <v>5820.15</v>
      </c>
      <c r="H28" s="15">
        <f t="shared" si="4"/>
        <v>10722.449999999999</v>
      </c>
    </row>
    <row r="29" spans="1:10" x14ac:dyDescent="0.2">
      <c r="A29" s="5"/>
      <c r="B29" s="11" t="s">
        <v>97</v>
      </c>
      <c r="C29" s="15">
        <v>61462.376000000004</v>
      </c>
      <c r="D29" s="56">
        <v>1849.8399999999965</v>
      </c>
      <c r="E29" s="15">
        <v>63312.216</v>
      </c>
      <c r="F29" s="15">
        <v>54229.33</v>
      </c>
      <c r="G29" s="15">
        <v>54229.33</v>
      </c>
      <c r="H29" s="15">
        <f t="shared" si="4"/>
        <v>9082.8859999999986</v>
      </c>
    </row>
    <row r="30" spans="1:10" x14ac:dyDescent="0.2">
      <c r="A30" s="5"/>
      <c r="B30" s="11" t="s">
        <v>98</v>
      </c>
      <c r="C30" s="15">
        <v>11960</v>
      </c>
      <c r="D30" s="56">
        <v>-4840</v>
      </c>
      <c r="E30" s="15">
        <v>7120</v>
      </c>
      <c r="F30" s="15">
        <v>6577.43</v>
      </c>
      <c r="G30" s="15">
        <v>6577.43</v>
      </c>
      <c r="H30" s="15">
        <f t="shared" si="4"/>
        <v>542.56999999999971</v>
      </c>
    </row>
    <row r="31" spans="1:10" x14ac:dyDescent="0.2">
      <c r="A31" s="5"/>
      <c r="B31" s="11" t="s">
        <v>99</v>
      </c>
      <c r="C31" s="15">
        <v>45000</v>
      </c>
      <c r="D31" s="56">
        <v>-1872</v>
      </c>
      <c r="E31" s="15">
        <v>43128</v>
      </c>
      <c r="F31" s="15">
        <v>41794.910000000003</v>
      </c>
      <c r="G31" s="15">
        <v>41794.910000000003</v>
      </c>
      <c r="H31" s="15">
        <f t="shared" si="4"/>
        <v>1333.0899999999965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92632.359999999986</v>
      </c>
      <c r="G32" s="15">
        <f>+SUM('[1]PRESUPUESTO VS EJERCIDO'!$BG$106:$BG$107)</f>
        <v>93006</v>
      </c>
      <c r="H32" s="15">
        <f t="shared" si="4"/>
        <v>12158.099931496268</v>
      </c>
    </row>
    <row r="33" spans="1:10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4"/>
        <v>20000</v>
      </c>
      <c r="J33" s="56"/>
    </row>
    <row r="34" spans="1:10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4"/>
        <v>0</v>
      </c>
    </row>
    <row r="35" spans="1:10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4"/>
        <v>0</v>
      </c>
    </row>
    <row r="36" spans="1:10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4"/>
        <v>0</v>
      </c>
    </row>
    <row r="37" spans="1:10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4"/>
        <v>20000</v>
      </c>
    </row>
    <row r="38" spans="1:10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4"/>
        <v>0</v>
      </c>
    </row>
    <row r="39" spans="1:10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4"/>
        <v>0</v>
      </c>
    </row>
    <row r="40" spans="1:10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4"/>
        <v>0</v>
      </c>
    </row>
    <row r="41" spans="1:10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4"/>
        <v>0</v>
      </c>
    </row>
    <row r="42" spans="1:10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4"/>
        <v>0</v>
      </c>
    </row>
    <row r="43" spans="1:10" x14ac:dyDescent="0.2">
      <c r="A43" s="50" t="s">
        <v>73</v>
      </c>
      <c r="B43" s="7"/>
      <c r="C43" s="15">
        <f>+SUM(C44:C52)</f>
        <v>15000</v>
      </c>
      <c r="D43" s="56">
        <f t="shared" si="1"/>
        <v>37424</v>
      </c>
      <c r="E43" s="15">
        <f>+SUM(E44:E52)</f>
        <v>52424</v>
      </c>
      <c r="F43" s="15">
        <f>+SUM(F44:F52)</f>
        <v>52264</v>
      </c>
      <c r="G43" s="15">
        <f>+SUM(G44:G52)</f>
        <v>52264</v>
      </c>
      <c r="H43" s="15">
        <f t="shared" si="2"/>
        <v>160</v>
      </c>
      <c r="J43" s="56"/>
    </row>
    <row r="44" spans="1:10" x14ac:dyDescent="0.2">
      <c r="A44" s="5"/>
      <c r="B44" s="11" t="s">
        <v>107</v>
      </c>
      <c r="C44" s="15">
        <v>0</v>
      </c>
      <c r="D44" s="56">
        <v>45000</v>
      </c>
      <c r="E44" s="15">
        <v>45000</v>
      </c>
      <c r="F44" s="15">
        <v>44840</v>
      </c>
      <c r="G44" s="15">
        <v>44840</v>
      </c>
      <c r="H44" s="15">
        <f t="shared" ref="H44:H52" si="5">+E44-F44</f>
        <v>160</v>
      </c>
    </row>
    <row r="45" spans="1:10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f t="shared" si="5"/>
        <v>0</v>
      </c>
    </row>
    <row r="46" spans="1:10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f t="shared" si="5"/>
        <v>0</v>
      </c>
    </row>
    <row r="47" spans="1:10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f t="shared" si="5"/>
        <v>0</v>
      </c>
    </row>
    <row r="48" spans="1:10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f t="shared" si="5"/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f t="shared" si="5"/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f t="shared" si="5"/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f t="shared" si="5"/>
        <v>0</v>
      </c>
    </row>
    <row r="52" spans="1:8" x14ac:dyDescent="0.2">
      <c r="A52" s="52"/>
      <c r="B52" s="11" t="s">
        <v>115</v>
      </c>
      <c r="C52" s="15">
        <v>15000</v>
      </c>
      <c r="D52" s="61">
        <v>-7576</v>
      </c>
      <c r="E52" s="15">
        <v>7424</v>
      </c>
      <c r="F52" s="15">
        <v>7424</v>
      </c>
      <c r="G52" s="15">
        <v>7424</v>
      </c>
      <c r="H52" s="15">
        <f t="shared" si="5"/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6">+SUM(C5:C76)/2</f>
        <v>11332434.713222852</v>
      </c>
      <c r="D77" s="17">
        <f t="shared" si="6"/>
        <v>206164.14003589135</v>
      </c>
      <c r="E77" s="17">
        <f t="shared" si="6"/>
        <v>11538598.853258744</v>
      </c>
      <c r="F77" s="17">
        <f t="shared" si="6"/>
        <v>11085391.679999998</v>
      </c>
      <c r="G77" s="17">
        <f t="shared" si="6"/>
        <v>11019227.35</v>
      </c>
      <c r="H77" s="17">
        <f t="shared" si="6"/>
        <v>453207.17325874482</v>
      </c>
      <c r="I77" s="56"/>
    </row>
    <row r="79" spans="1:9" x14ac:dyDescent="0.2">
      <c r="G79" s="56"/>
    </row>
    <row r="80" spans="1:9" x14ac:dyDescent="0.2">
      <c r="B80" s="1" t="s">
        <v>136</v>
      </c>
      <c r="G80" s="56"/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G5:H5 D70:H77 G13:H13 G23:H23 C77 C5 E5:F5 C13 E13:F13 C23 E23:F23 E33:F33 C33 G43 G33 D53:H69 C53:C69 C43:F43 H43 H6:H12 H14:H22 H24:H32 H33:H42 H44:H52" unlockedFormula="1"/>
    <ignoredError sqref="D5 D13 D23 D3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G8" sqref="G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168740.14003589135</v>
      </c>
      <c r="E6" s="57">
        <f>+SUM(COG!E5:E42)/2</f>
        <v>11486174.853258744</v>
      </c>
      <c r="F6" s="57">
        <f>+SUM(COG!F5:F42)/2</f>
        <v>11033127.679999998</v>
      </c>
      <c r="G6" s="57">
        <f>+SUM(COG!G5:G42)/2</f>
        <v>10966963.35</v>
      </c>
      <c r="H6" s="59">
        <f>+E6-F6</f>
        <v>453047.17325874604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37424</v>
      </c>
      <c r="E8" s="58">
        <f>+COG!E43</f>
        <v>52424</v>
      </c>
      <c r="F8" s="58">
        <f>+COG!F43</f>
        <v>52264</v>
      </c>
      <c r="G8" s="58">
        <f>+COG!G43</f>
        <v>52264</v>
      </c>
      <c r="H8" s="58">
        <f>+E8-F8</f>
        <v>160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206164.14003589135</v>
      </c>
      <c r="E16" s="17">
        <f t="shared" si="0"/>
        <v>11538598.853258744</v>
      </c>
      <c r="F16" s="17">
        <f t="shared" si="0"/>
        <v>11085391.679999998</v>
      </c>
      <c r="G16" s="17">
        <f t="shared" si="0"/>
        <v>11019227.35</v>
      </c>
      <c r="H16" s="17">
        <f t="shared" si="0"/>
        <v>453207.17325874604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147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143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206164.14003589135</v>
      </c>
      <c r="E28" s="36">
        <f>+COG!E77</f>
        <v>11538598.853258744</v>
      </c>
      <c r="F28" s="36">
        <f>+COG!F77</f>
        <v>11085391.679999998</v>
      </c>
      <c r="G28" s="36">
        <f>+COG!G77</f>
        <v>11019227.35</v>
      </c>
      <c r="H28" s="36">
        <f>+COG!H77</f>
        <v>453207.17325874482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206164.14003589135</v>
      </c>
      <c r="E30" s="25">
        <f t="shared" si="0"/>
        <v>11538598.853258744</v>
      </c>
      <c r="F30" s="25">
        <f t="shared" si="0"/>
        <v>11085391.679999998</v>
      </c>
      <c r="G30" s="25">
        <f t="shared" si="0"/>
        <v>11019227.35</v>
      </c>
      <c r="H30" s="25">
        <f t="shared" si="0"/>
        <v>453207.17325874482</v>
      </c>
    </row>
    <row r="33" spans="1:8" ht="45" customHeight="1" x14ac:dyDescent="0.2">
      <c r="A33" s="63" t="s">
        <v>144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148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206164.14003589135</v>
      </c>
      <c r="E23" s="15">
        <f>+COG!E77</f>
        <v>11538598.853258744</v>
      </c>
      <c r="F23" s="15">
        <f>+COG!F77</f>
        <v>11085391.679999998</v>
      </c>
      <c r="G23" s="15">
        <f>+COG!G77</f>
        <v>11019227.35</v>
      </c>
      <c r="H23" s="15">
        <f>+COG!H77</f>
        <v>453207.17325874482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206164.14003589135</v>
      </c>
      <c r="E42" s="25">
        <f t="shared" si="0"/>
        <v>11538598.853258744</v>
      </c>
      <c r="F42" s="25">
        <f t="shared" si="0"/>
        <v>11085391.679999998</v>
      </c>
      <c r="G42" s="25">
        <f t="shared" si="0"/>
        <v>11019227.35</v>
      </c>
      <c r="H42" s="25">
        <f t="shared" si="0"/>
        <v>453207.17325874482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149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142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141</v>
      </c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7"/>
      <c r="C9" s="16"/>
      <c r="D9" s="16"/>
      <c r="E9" s="16"/>
      <c r="F9" s="16"/>
      <c r="G9" s="16"/>
      <c r="H9" s="16"/>
    </row>
    <row r="10" spans="1:8" x14ac:dyDescent="0.2">
      <c r="A10" s="28"/>
      <c r="B10" s="49" t="s">
        <v>61</v>
      </c>
      <c r="C10" s="25"/>
      <c r="D10" s="25"/>
      <c r="E10" s="25"/>
      <c r="F10" s="25"/>
      <c r="G10" s="25"/>
      <c r="H10" s="25"/>
    </row>
    <row r="13" spans="1:8" x14ac:dyDescent="0.2">
      <c r="B13" s="1" t="s">
        <v>136</v>
      </c>
    </row>
    <row r="15" spans="1:8" x14ac:dyDescent="0.2">
      <c r="B15" s="1" t="s">
        <v>137</v>
      </c>
    </row>
    <row r="16" spans="1:8" ht="22.5" x14ac:dyDescent="0.2">
      <c r="B16" s="60" t="s">
        <v>138</v>
      </c>
    </row>
    <row r="17" spans="2:2" x14ac:dyDescent="0.2">
      <c r="B17" s="1" t="s">
        <v>139</v>
      </c>
    </row>
    <row r="18" spans="2:2" ht="22.5" x14ac:dyDescent="0.2">
      <c r="B18" s="60" t="s">
        <v>140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CTG</vt:lpstr>
      <vt:lpstr>CA</vt:lpstr>
      <vt:lpstr>CFG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2019-08-06T22:35:21Z</cp:lastPrinted>
  <dcterms:created xsi:type="dcterms:W3CDTF">2014-02-10T03:37:14Z</dcterms:created>
  <dcterms:modified xsi:type="dcterms:W3CDTF">2020-02-11T18:03:05Z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