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Ley de Disciplina Financiera\Exce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5195" windowHeight="4950" firstSheet="3" activeTab="1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  <externalReference r:id="rId33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3" l="1"/>
  <c r="G10" i="13"/>
  <c r="G9" i="13"/>
  <c r="G8" i="13"/>
  <c r="G10" i="9"/>
  <c r="F10" i="9"/>
  <c r="E10" i="9"/>
  <c r="D10" i="9"/>
  <c r="C10" i="9"/>
  <c r="B10" i="9"/>
  <c r="D11" i="6"/>
  <c r="D12" i="6"/>
  <c r="D13" i="6"/>
  <c r="D14" i="6"/>
  <c r="D15" i="6"/>
  <c r="D19" i="6"/>
  <c r="D20" i="6"/>
  <c r="D22" i="6"/>
  <c r="D24" i="6"/>
  <c r="D27" i="6"/>
  <c r="D29" i="6"/>
  <c r="D30" i="6"/>
  <c r="D31" i="6"/>
  <c r="D32" i="6"/>
  <c r="D33" i="6"/>
  <c r="D34" i="6"/>
  <c r="D35" i="6"/>
  <c r="D36" i="6"/>
  <c r="D37" i="6"/>
  <c r="D49" i="6"/>
  <c r="D50" i="6"/>
  <c r="D54" i="6"/>
  <c r="D57" i="6"/>
  <c r="D58" i="6"/>
  <c r="B58" i="6"/>
  <c r="C58" i="6"/>
  <c r="C57" i="6"/>
  <c r="C54" i="6"/>
  <c r="C52" i="6"/>
  <c r="C51" i="6"/>
  <c r="C50" i="6"/>
  <c r="C49" i="6"/>
  <c r="D48" i="6"/>
  <c r="B48" i="6"/>
  <c r="C48" i="6"/>
  <c r="D38" i="6"/>
  <c r="B38" i="6"/>
  <c r="C38" i="6"/>
  <c r="C37" i="6"/>
  <c r="C36" i="6"/>
  <c r="C35" i="6"/>
  <c r="C34" i="6"/>
  <c r="C33" i="6"/>
  <c r="C32" i="6"/>
  <c r="C31" i="6"/>
  <c r="C30" i="6"/>
  <c r="C29" i="6"/>
  <c r="D28" i="6"/>
  <c r="B28" i="6"/>
  <c r="C28" i="6"/>
  <c r="C27" i="6"/>
  <c r="C26" i="6"/>
  <c r="C25" i="6"/>
  <c r="C24" i="6"/>
  <c r="C23" i="6"/>
  <c r="C22" i="6"/>
  <c r="C21" i="6"/>
  <c r="C20" i="6"/>
  <c r="C19" i="6"/>
  <c r="D18" i="6"/>
  <c r="B18" i="6"/>
  <c r="C18" i="6"/>
  <c r="C17" i="6"/>
  <c r="C16" i="6"/>
  <c r="C15" i="6"/>
  <c r="C14" i="6"/>
  <c r="C13" i="6"/>
  <c r="C12" i="6"/>
  <c r="C11" i="6"/>
  <c r="F36" i="5"/>
  <c r="E36" i="5"/>
  <c r="D36" i="5"/>
  <c r="F123" i="6"/>
  <c r="F85" i="6"/>
  <c r="F93" i="6"/>
  <c r="F103" i="6"/>
  <c r="F113" i="6"/>
  <c r="F133" i="6"/>
  <c r="F137" i="6"/>
  <c r="F146" i="6"/>
  <c r="F150" i="6"/>
  <c r="F84" i="6"/>
  <c r="F28" i="6"/>
  <c r="G29" i="5"/>
  <c r="G30" i="5"/>
  <c r="G31" i="5"/>
  <c r="G32" i="5"/>
  <c r="G33" i="5"/>
  <c r="G28" i="5"/>
  <c r="G36" i="5"/>
  <c r="G35" i="5"/>
  <c r="G38" i="5"/>
  <c r="G39" i="5"/>
  <c r="G37" i="5"/>
  <c r="G34" i="5"/>
  <c r="G27" i="5"/>
  <c r="G17" i="5"/>
  <c r="G18" i="5"/>
  <c r="G19" i="5"/>
  <c r="G20" i="5"/>
  <c r="G21" i="5"/>
  <c r="G22" i="5"/>
  <c r="G23" i="5"/>
  <c r="G24" i="5"/>
  <c r="G25" i="5"/>
  <c r="G26" i="5"/>
  <c r="G16" i="5"/>
  <c r="G15" i="5"/>
  <c r="G14" i="5"/>
  <c r="G9" i="5"/>
  <c r="G10" i="5"/>
  <c r="G11" i="5"/>
  <c r="G12" i="5"/>
  <c r="G13" i="5"/>
  <c r="G41" i="5"/>
  <c r="G42" i="5"/>
  <c r="K9" i="3"/>
  <c r="K10" i="3"/>
  <c r="K11" i="3"/>
  <c r="K12" i="3"/>
  <c r="G138" i="6"/>
  <c r="G139" i="6"/>
  <c r="G140" i="6"/>
  <c r="G141" i="6"/>
  <c r="G142" i="6"/>
  <c r="G144" i="6"/>
  <c r="G145" i="6"/>
  <c r="G137" i="6"/>
  <c r="C137" i="6"/>
  <c r="D137" i="6"/>
  <c r="E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71" i="6"/>
  <c r="C75" i="6"/>
  <c r="C9" i="6"/>
  <c r="C159" i="6"/>
  <c r="Q150" i="24"/>
  <c r="D10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<sst xmlns="http://schemas.openxmlformats.org/spreadsheetml/2006/main" count="4243" uniqueCount="3305">
  <si>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</si>
  <si>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</si>
  <si>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</si>
  <si>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</si>
  <si>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</si>
  <si>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</si>
  <si>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</si>
  <si>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</si>
  <si>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</si>
  <si>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</si>
  <si>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</si>
  <si>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</si>
  <si>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</si>
  <si>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</si>
  <si>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</si>
  <si>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</si>
  <si>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</si>
  <si>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</si>
  <si>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</si>
  <si>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</si>
  <si>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</si>
  <si>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</si>
  <si>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</si>
  <si>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</si>
  <si>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</si>
  <si>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</si>
  <si>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</si>
  <si>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</si>
  <si>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</si>
  <si>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</si>
  <si>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</si>
  <si>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</si>
  <si>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</si>
  <si>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</si>
  <si>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</si>
  <si>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</si>
  <si>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</si>
  <si>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</si>
  <si>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</si>
  <si>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</si>
  <si>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</si>
  <si>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</si>
  <si>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</si>
  <si>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</si>
  <si>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</si>
  <si>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</si>
  <si>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</si>
  <si>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</si>
  <si>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</si>
  <si>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</si>
  <si>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</si>
  <si>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</si>
  <si>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</si>
  <si>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</si>
  <si>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</si>
  <si>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</si>
  <si>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</si>
  <si>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</si>
  <si>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</si>
  <si>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</si>
  <si>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</si>
  <si>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</si>
  <si>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</si>
  <si>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</si>
  <si>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</si>
  <si>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</si>
  <si>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</si>
  <si>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</si>
  <si>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</si>
  <si>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</si>
  <si>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</si>
  <si>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</si>
  <si>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</si>
  <si>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</si>
  <si>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</si>
  <si>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</si>
  <si>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</si>
  <si>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</si>
  <si>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</si>
  <si>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</si>
  <si>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</si>
  <si>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</si>
  <si>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</si>
  <si>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</si>
  <si>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</si>
  <si>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</si>
  <si>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</si>
  <si>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</si>
  <si>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</si>
  <si>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</si>
  <si>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</si>
  <si>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</si>
  <si>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</si>
  <si>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</si>
  <si>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</si>
  <si>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</si>
  <si>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</si>
  <si>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</si>
  <si>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</si>
  <si>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</si>
  <si>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</si>
  <si>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</si>
  <si>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</si>
  <si>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</si>
  <si>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</si>
  <si>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</si>
  <si>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</si>
  <si>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</si>
  <si>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</si>
  <si>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</si>
  <si>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</si>
  <si>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</si>
  <si>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</si>
  <si>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</si>
  <si>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</si>
  <si>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</si>
  <si>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</si>
  <si>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</si>
  <si>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</si>
  <si>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</si>
  <si>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</si>
  <si>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</si>
  <si>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</si>
  <si>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</si>
  <si>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</si>
  <si>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</si>
  <si>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</si>
  <si>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</si>
  <si>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</si>
  <si>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</si>
  <si>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</si>
  <si>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</si>
  <si>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</si>
  <si>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</si>
  <si>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</si>
  <si>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</si>
  <si>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</si>
  <si>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</si>
  <si>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</si>
  <si>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</si>
  <si>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</si>
  <si>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</si>
  <si>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</si>
  <si>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</si>
  <si>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</si>
  <si>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</si>
  <si>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</si>
  <si>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</si>
  <si>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</si>
  <si>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</si>
  <si>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</si>
  <si>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</si>
  <si>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</si>
  <si>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</si>
  <si>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</si>
  <si>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</si>
  <si>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</si>
  <si>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</si>
  <si>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</si>
  <si>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</si>
  <si>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</si>
  <si>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</si>
  <si>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</si>
  <si>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</si>
  <si>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</si>
  <si>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</si>
  <si>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</si>
  <si>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</si>
  <si>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</si>
  <si>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</si>
  <si>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</si>
  <si>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</si>
  <si>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</si>
  <si>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</si>
  <si>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</si>
  <si>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</si>
  <si>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</si>
  <si>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</si>
  <si>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</si>
  <si>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</si>
  <si>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</si>
  <si>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</si>
  <si>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</si>
  <si>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</si>
  <si>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</si>
  <si>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</si>
  <si>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</si>
  <si>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</si>
  <si>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</si>
  <si>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</si>
  <si>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</si>
  <si>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</si>
  <si>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</si>
  <si>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</si>
  <si>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</si>
  <si>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</si>
  <si>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</si>
  <si>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</si>
  <si>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</si>
  <si>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</si>
  <si>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</si>
  <si>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</si>
  <si>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</si>
  <si>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</si>
  <si>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</si>
  <si>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</si>
  <si>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</si>
  <si>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</si>
  <si>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</si>
  <si>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</si>
  <si>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</si>
  <si>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</si>
  <si>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</si>
  <si>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</si>
  <si>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</si>
  <si>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</si>
  <si>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</si>
  <si>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</si>
  <si>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</si>
  <si>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</si>
  <si>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</si>
  <si>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</si>
  <si>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</si>
  <si>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</si>
  <si>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</si>
  <si>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</si>
  <si>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</si>
  <si>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</si>
  <si>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</si>
  <si>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</si>
  <si>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</si>
  <si>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</si>
  <si>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</si>
  <si>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</si>
  <si>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</si>
  <si>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</si>
  <si>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</si>
  <si>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</si>
  <si>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</si>
  <si>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</si>
  <si>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</si>
  <si>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</si>
  <si>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</si>
  <si>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</si>
  <si>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</si>
  <si>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</si>
  <si>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</si>
  <si>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</si>
  <si>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</si>
  <si>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</si>
  <si>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</si>
  <si>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</si>
  <si>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</si>
  <si>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</si>
  <si>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</si>
  <si>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</si>
  <si>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</si>
  <si>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</si>
  <si>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</si>
  <si>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</si>
  <si>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</si>
  <si>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</si>
  <si>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</si>
  <si>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</si>
  <si>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</si>
  <si>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</si>
  <si>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</si>
  <si>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</si>
  <si>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</si>
  <si>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</si>
  <si>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</si>
  <si>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</si>
  <si>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</si>
  <si>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</si>
  <si>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</si>
  <si>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</si>
  <si>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</si>
  <si>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</si>
  <si>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</si>
  <si>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</si>
  <si>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</si>
  <si>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</si>
  <si>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</si>
  <si>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</si>
  <si>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</si>
  <si>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</si>
  <si>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</si>
  <si>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</si>
  <si>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</si>
  <si>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</si>
  <si>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</si>
  <si>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</si>
  <si>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</si>
  <si>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</si>
  <si>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</si>
  <si>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</si>
  <si>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</si>
  <si>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</si>
  <si>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</si>
  <si>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</si>
  <si>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</si>
  <si>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</si>
  <si>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</si>
  <si>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</si>
  <si>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</si>
  <si>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</si>
  <si>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</si>
  <si>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</si>
  <si>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</si>
  <si>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</si>
  <si>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</si>
  <si>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</si>
  <si>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</si>
  <si>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</si>
  <si>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</si>
  <si>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</si>
  <si>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</si>
  <si>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</si>
  <si>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</si>
  <si>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</si>
  <si>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</si>
  <si>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</si>
  <si>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</si>
  <si>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</si>
  <si>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</si>
  <si>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</si>
  <si>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</si>
  <si>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</si>
  <si>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</si>
  <si>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</si>
  <si>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</si>
  <si>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</si>
  <si>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</si>
  <si>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</si>
  <si>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</si>
  <si>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</si>
  <si>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</si>
  <si>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</si>
  <si>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</si>
  <si>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</si>
  <si>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</si>
  <si>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</si>
  <si>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</si>
  <si>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</si>
  <si>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</si>
  <si>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</si>
  <si>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</si>
  <si>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</si>
  <si>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</si>
  <si>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</si>
  <si>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</si>
  <si>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</si>
  <si>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</si>
  <si>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</si>
  <si>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</si>
  <si>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</si>
  <si>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</si>
  <si>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</si>
  <si>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</si>
  <si>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</si>
  <si>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</si>
  <si>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</si>
  <si>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</si>
  <si>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</si>
  <si>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</si>
  <si>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</si>
  <si>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</si>
  <si>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</si>
  <si>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</si>
  <si>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</si>
  <si>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</si>
  <si>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</si>
  <si>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</si>
  <si>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</si>
  <si>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</si>
  <si>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</si>
  <si>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</si>
  <si>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</si>
  <si>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</si>
  <si>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</si>
  <si>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</si>
  <si>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</si>
  <si>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</si>
  <si>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</si>
  <si>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</si>
  <si>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</si>
  <si>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</si>
  <si>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</si>
  <si>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</si>
  <si>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</si>
  <si>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</si>
  <si>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</si>
  <si>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</si>
  <si>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</si>
  <si>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</si>
  <si>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</si>
  <si>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</si>
  <si>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</si>
  <si>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</si>
  <si>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</si>
  <si>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</si>
  <si>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</si>
  <si>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</si>
  <si>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</si>
  <si>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</si>
  <si>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</si>
  <si>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</si>
  <si>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</si>
  <si>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</si>
  <si>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</si>
  <si>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</si>
  <si>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</si>
  <si>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</si>
  <si>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</si>
  <si>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</si>
  <si>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</si>
  <si>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</si>
  <si>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</si>
  <si>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</si>
  <si>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</si>
  <si>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</si>
  <si>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</si>
  <si>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</si>
  <si>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</si>
  <si>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</si>
  <si>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</si>
  <si>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</si>
  <si>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</si>
  <si>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</si>
  <si>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</si>
  <si>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</si>
  <si>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</si>
  <si>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</si>
  <si>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</si>
  <si>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</si>
  <si>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</si>
  <si>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</si>
  <si>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</si>
  <si>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</si>
  <si>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</si>
  <si>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</si>
  <si>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</si>
  <si>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</si>
  <si>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</si>
  <si>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</si>
  <si>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</si>
  <si>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</si>
  <si>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</si>
  <si>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</si>
  <si>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</si>
  <si>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</si>
  <si>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</si>
  <si>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</si>
  <si>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</si>
  <si>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</si>
  <si>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</si>
  <si>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</si>
  <si>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</si>
  <si>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</si>
  <si>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</si>
  <si>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</si>
  <si>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</si>
  <si>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</si>
  <si>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</si>
  <si>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</si>
  <si>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</si>
  <si>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</si>
  <si>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</si>
  <si>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</si>
  <si>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</si>
  <si>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</si>
  <si>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</si>
  <si>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</si>
  <si>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</si>
  <si>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</si>
  <si>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</si>
  <si>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</si>
  <si>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</si>
  <si>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</si>
  <si>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</si>
  <si>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</si>
  <si>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</si>
  <si>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</si>
  <si>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</si>
  <si>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</si>
  <si>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</si>
  <si>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</si>
  <si>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</si>
  <si>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</si>
  <si>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</si>
  <si>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</si>
  <si>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</si>
  <si>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</si>
  <si>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</si>
  <si>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</si>
  <si>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</si>
  <si>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</si>
  <si>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</si>
  <si>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</si>
  <si>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</si>
  <si>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</si>
  <si>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</si>
  <si>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</si>
  <si>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</si>
  <si>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</si>
  <si>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</si>
  <si>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</si>
  <si>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</si>
  <si>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</si>
  <si>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</si>
  <si>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</si>
  <si>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</si>
  <si>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</si>
  <si>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</si>
  <si>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</si>
  <si>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</si>
  <si>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</si>
  <si>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</si>
  <si>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</si>
  <si>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</si>
  <si>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</si>
  <si>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</si>
  <si>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</si>
  <si>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</si>
  <si>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</si>
  <si>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</si>
  <si>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</si>
  <si>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</si>
  <si>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</si>
  <si>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</si>
  <si>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</si>
  <si>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</si>
  <si>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</si>
  <si>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</si>
  <si>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</si>
  <si>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</si>
  <si>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</si>
  <si>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</si>
  <si>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</si>
  <si>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</si>
  <si>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</si>
  <si>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</si>
  <si>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</si>
  <si>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</si>
  <si>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</si>
  <si>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</si>
  <si>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</si>
  <si>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</si>
  <si>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</si>
  <si>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</si>
  <si>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</si>
  <si>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</si>
  <si>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</si>
  <si>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</si>
  <si>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</si>
  <si>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</si>
  <si>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</si>
  <si>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</si>
  <si>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</si>
  <si>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</si>
  <si>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</si>
  <si>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</si>
  <si>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</si>
  <si>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</si>
  <si>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</si>
  <si>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</si>
  <si>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</si>
  <si>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</si>
  <si>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</si>
  <si>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</si>
  <si>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</si>
  <si>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</si>
  <si>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</si>
  <si>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</si>
  <si>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</si>
  <si>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</si>
  <si>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</si>
  <si>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</si>
  <si>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</si>
  <si>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</si>
  <si>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</si>
  <si>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</si>
  <si>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</si>
  <si>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</si>
  <si>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</si>
  <si>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</si>
  <si>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</si>
  <si>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</si>
  <si>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</si>
  <si>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</si>
  <si>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</si>
  <si>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</si>
  <si>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</si>
  <si>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</si>
  <si>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</si>
  <si>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</si>
  <si>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</si>
  <si>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</si>
  <si>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</si>
  <si>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</si>
  <si>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</si>
  <si>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</si>
  <si>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</si>
  <si>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</si>
  <si>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</si>
  <si>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</si>
  <si>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</si>
  <si>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</si>
  <si>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</si>
  <si>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</si>
  <si>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</si>
  <si>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</si>
  <si>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</si>
  <si>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</si>
  <si>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</si>
  <si>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</si>
  <si>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</si>
  <si>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</si>
  <si>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</si>
  <si>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</si>
  <si>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</si>
  <si>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</si>
  <si>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</si>
  <si>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</si>
  <si>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</si>
  <si>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</si>
  <si>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</si>
  <si>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</si>
  <si>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</si>
  <si>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</si>
  <si>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</si>
  <si>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</si>
  <si>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</si>
  <si>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</si>
  <si>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</si>
  <si>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</si>
  <si>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</si>
  <si>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</si>
  <si>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</si>
  <si>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</si>
  <si>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</si>
  <si>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</si>
  <si>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</si>
  <si>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</si>
  <si>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</si>
  <si>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</si>
  <si>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</si>
  <si>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</si>
  <si>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</si>
  <si>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</si>
  <si>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</si>
  <si>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</si>
  <si>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</si>
  <si>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</si>
  <si>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</si>
  <si>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</si>
  <si>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</si>
  <si>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</si>
  <si>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</si>
  <si>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</si>
  <si>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</si>
  <si>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</si>
  <si>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</si>
  <si>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</si>
  <si>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</si>
  <si>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</si>
  <si>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</si>
  <si>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</si>
  <si>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</si>
  <si>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</si>
  <si>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</si>
  <si>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</si>
  <si>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</si>
  <si>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</si>
  <si>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</si>
  <si>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</si>
  <si>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</si>
  <si>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</si>
  <si>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</si>
  <si>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</si>
  <si>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</si>
  <si>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</si>
  <si>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</si>
  <si>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</si>
  <si>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</si>
  <si>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</si>
  <si>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</si>
  <si>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</si>
  <si>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</si>
  <si>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</si>
  <si>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</si>
  <si>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</si>
  <si>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</si>
  <si>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</si>
  <si>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</si>
  <si>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</si>
  <si>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</si>
  <si>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</si>
  <si>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</si>
  <si>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</si>
  <si>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</si>
  <si>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</si>
  <si>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</si>
  <si>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</si>
  <si>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</si>
  <si>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</si>
  <si>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</si>
  <si>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</si>
  <si>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</si>
  <si>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</si>
  <si>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</si>
  <si>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</si>
  <si>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</si>
  <si>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</si>
  <si>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</si>
  <si>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</si>
  <si>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</si>
  <si>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</si>
  <si>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</si>
  <si>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</si>
  <si>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</si>
  <si>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</si>
  <si>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</si>
  <si>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</si>
  <si>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</si>
  <si>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</si>
  <si>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</si>
  <si>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</si>
  <si>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</si>
  <si>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</si>
  <si>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</si>
  <si>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</si>
  <si>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</si>
  <si>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</si>
  <si>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</si>
  <si>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</si>
  <si>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</si>
  <si>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</si>
  <si>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</si>
  <si>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</si>
  <si>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</si>
  <si>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</si>
  <si>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</si>
  <si>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</si>
  <si>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</si>
  <si>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</si>
  <si>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</si>
  <si>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</si>
  <si>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</si>
  <si>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</si>
  <si>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</si>
  <si>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</si>
  <si>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</si>
  <si>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</si>
  <si>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</si>
  <si>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</si>
  <si>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</si>
  <si>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</si>
  <si>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</si>
  <si>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</si>
  <si>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</si>
  <si>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</si>
  <si>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</si>
  <si>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</si>
  <si>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</si>
  <si>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</si>
  <si>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</si>
  <si>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</si>
  <si>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</si>
  <si>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</si>
  <si>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</si>
  <si>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</si>
  <si>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</si>
  <si>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</si>
  <si>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</si>
  <si>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</si>
  <si>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</si>
  <si>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</si>
  <si>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</si>
  <si>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</si>
  <si>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</si>
  <si>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</si>
  <si>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</si>
  <si>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</si>
  <si>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</si>
  <si>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</si>
  <si>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</si>
  <si>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</si>
  <si>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</si>
  <si>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</si>
  <si>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</si>
  <si>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</si>
  <si>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</si>
  <si>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</si>
  <si>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</si>
  <si>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</si>
  <si>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</si>
  <si>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</si>
  <si>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</si>
  <si>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</si>
  <si>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</si>
  <si>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</si>
  <si>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</si>
  <si>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</si>
  <si>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</si>
  <si>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</si>
  <si>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</si>
  <si>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</si>
  <si>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</si>
  <si>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</si>
  <si>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</si>
  <si>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</si>
  <si>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</si>
  <si>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</si>
  <si>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</si>
  <si>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</si>
  <si>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</si>
  <si>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</si>
  <si>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</si>
  <si>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</si>
  <si>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</si>
  <si>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</si>
  <si>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</si>
  <si>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</si>
  <si>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</si>
  <si>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</si>
  <si>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</si>
  <si>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</si>
  <si>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</si>
  <si>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</si>
  <si>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</si>
  <si>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</si>
  <si>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</si>
  <si>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</si>
  <si>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</si>
  <si>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</si>
  <si>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</si>
  <si>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</si>
  <si>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</si>
  <si>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</si>
  <si>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</si>
  <si>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</si>
  <si>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</si>
  <si>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</si>
  <si>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</si>
  <si>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</si>
  <si>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</si>
  <si>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</si>
  <si>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</si>
  <si>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</si>
  <si>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</si>
  <si>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</si>
  <si>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</si>
  <si>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</si>
  <si>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</si>
  <si>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</si>
  <si>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</si>
  <si>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</si>
  <si>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</si>
  <si>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</si>
  <si>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</si>
  <si>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</si>
  <si>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</si>
  <si>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</si>
  <si>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</si>
  <si>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</si>
  <si>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</si>
  <si>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</si>
  <si>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</si>
  <si>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</si>
  <si>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</si>
  <si>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</si>
  <si>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</si>
  <si>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</si>
  <si>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</si>
  <si>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</si>
  <si>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</si>
  <si>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</si>
  <si>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</si>
  <si>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</si>
  <si>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</si>
  <si>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</si>
  <si>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</si>
  <si>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</si>
  <si>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</si>
  <si>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</si>
  <si>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</si>
  <si>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</si>
  <si>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</si>
  <si>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</si>
  <si>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</si>
  <si>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</si>
  <si>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</si>
  <si>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</si>
  <si>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</si>
  <si>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</si>
  <si>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</si>
  <si>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</si>
  <si>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</si>
  <si>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</si>
  <si>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</si>
  <si>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</si>
  <si>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</si>
  <si>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</si>
  <si>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</si>
  <si>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</si>
  <si>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</si>
  <si>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</si>
  <si>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</si>
  <si>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</si>
  <si>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</si>
  <si>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</si>
  <si>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</si>
  <si>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</si>
  <si>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</si>
  <si>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</si>
  <si>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</si>
  <si>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</si>
  <si>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</si>
  <si>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</si>
  <si>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</si>
  <si>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</si>
  <si>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</si>
  <si>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</si>
  <si>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</si>
  <si>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</si>
  <si>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</si>
  <si>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</si>
  <si>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</si>
  <si>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</si>
  <si>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</si>
  <si>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</si>
  <si>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</si>
  <si>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</si>
  <si>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</si>
  <si>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</si>
  <si>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</si>
  <si>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</si>
  <si>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</si>
  <si>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</si>
  <si>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</si>
  <si>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</si>
  <si>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</si>
  <si>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</si>
  <si>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</si>
  <si>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</si>
  <si>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</si>
  <si>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</si>
  <si>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</si>
  <si>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</si>
  <si>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</si>
  <si>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</si>
  <si>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</si>
  <si>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</si>
  <si>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</si>
  <si>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</si>
  <si>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</si>
  <si>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</si>
  <si>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</si>
  <si>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</si>
  <si>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</si>
  <si>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</si>
  <si>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</si>
  <si>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</si>
  <si>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</si>
  <si>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</si>
  <si>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</si>
  <si>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</si>
  <si>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</si>
  <si>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</si>
  <si>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</si>
  <si>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</si>
  <si>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</si>
  <si>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</si>
  <si>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</si>
  <si>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</si>
  <si>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</si>
  <si>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</si>
  <si>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</si>
  <si>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</si>
  <si>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</si>
  <si>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</si>
  <si>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</si>
  <si>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</si>
  <si>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</si>
  <si>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</si>
  <si>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</si>
  <si>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</si>
  <si>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</si>
  <si>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</si>
  <si>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</si>
  <si>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</si>
  <si>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</si>
  <si>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</si>
  <si>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</si>
  <si>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</si>
  <si>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</si>
  <si>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</si>
  <si>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</si>
  <si>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</si>
  <si>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</si>
  <si>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</si>
  <si>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</si>
  <si>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</si>
  <si>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</si>
  <si>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</si>
  <si>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</si>
  <si>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</si>
  <si>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</si>
  <si>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</si>
  <si>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</si>
  <si>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</si>
  <si>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</si>
  <si>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</si>
  <si>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</si>
  <si>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</si>
  <si>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</si>
  <si>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</si>
  <si>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</si>
  <si>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</si>
  <si>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</si>
  <si>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</si>
  <si>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</si>
  <si>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</si>
  <si>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</si>
  <si>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</si>
  <si>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</si>
  <si>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</si>
  <si>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</si>
  <si>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</si>
  <si>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</si>
  <si>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</si>
  <si>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</si>
  <si>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</si>
  <si>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</si>
  <si>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</si>
  <si>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</si>
  <si>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</si>
  <si>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</si>
  <si>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</si>
  <si>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</si>
  <si>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</si>
  <si>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</si>
  <si>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</si>
  <si>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</si>
  <si>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</si>
  <si>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</si>
  <si>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</si>
  <si>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</si>
  <si>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</si>
  <si>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</si>
  <si>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</si>
  <si>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</si>
  <si>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</si>
  <si>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</si>
  <si>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</si>
  <si>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</si>
  <si>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</si>
  <si>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</si>
  <si>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</si>
  <si>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</si>
  <si>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</si>
  <si>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</si>
  <si>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</si>
  <si>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</si>
  <si>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</si>
  <si>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</si>
  <si>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</si>
  <si>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</si>
  <si>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</si>
  <si>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</si>
  <si>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</si>
  <si>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</si>
  <si>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</si>
  <si>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</si>
  <si>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</si>
  <si>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</si>
  <si>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</si>
  <si>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</si>
  <si>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</si>
  <si>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</si>
  <si>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</si>
  <si>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</si>
  <si>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</si>
  <si>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</si>
  <si>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</si>
  <si>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</si>
  <si>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</si>
  <si>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</si>
  <si>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</si>
  <si>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</si>
  <si>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</si>
  <si>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</si>
  <si>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</si>
  <si>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</si>
  <si>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</si>
  <si>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</si>
  <si>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</si>
  <si>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</si>
  <si>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</si>
  <si>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</si>
  <si>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</si>
  <si>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</si>
  <si>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</si>
  <si>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</si>
  <si>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</si>
  <si>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</si>
  <si>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</si>
  <si>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</si>
  <si>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</si>
  <si>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</si>
  <si>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</si>
  <si>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</si>
  <si>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</si>
  <si>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</si>
  <si>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</si>
  <si>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</si>
  <si>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</si>
  <si>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</si>
  <si>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</si>
  <si>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</si>
  <si>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</si>
  <si>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</si>
  <si>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</si>
  <si>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</si>
  <si>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</si>
  <si>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</si>
  <si>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</si>
  <si>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</si>
  <si>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</si>
  <si>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</si>
  <si>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</si>
  <si>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</si>
  <si>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</si>
  <si>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</si>
  <si>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</si>
  <si>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</si>
  <si>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</si>
  <si>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</si>
  <si>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</si>
  <si>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</si>
  <si>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</si>
  <si>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</si>
  <si>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</si>
  <si>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</si>
  <si>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</si>
  <si>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</si>
  <si>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</si>
  <si>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</si>
  <si>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</si>
  <si>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</si>
  <si>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</si>
  <si>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</si>
  <si>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</si>
  <si>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</si>
  <si>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</si>
  <si>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</si>
  <si>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</si>
  <si>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</si>
  <si>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</si>
  <si>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</si>
  <si>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</si>
  <si>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</si>
  <si>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</si>
  <si>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</si>
  <si>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</si>
  <si>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</si>
  <si>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</si>
  <si>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</si>
  <si>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</si>
  <si>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</si>
  <si>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</si>
  <si>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</si>
  <si>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</si>
  <si>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</si>
  <si>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</si>
  <si>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</si>
  <si>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</si>
  <si>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</si>
  <si>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</si>
  <si>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</si>
  <si>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</si>
  <si>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</si>
  <si>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</si>
  <si>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</si>
  <si>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</si>
  <si>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</si>
  <si>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</si>
  <si>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</si>
  <si>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</si>
  <si>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</si>
  <si>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</si>
  <si>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</si>
  <si>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</si>
  <si>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</si>
  <si>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</si>
  <si>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</si>
  <si>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</si>
  <si>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</si>
  <si>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</si>
  <si>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</si>
  <si>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</si>
  <si>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</si>
  <si>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</si>
  <si>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</si>
  <si>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</si>
  <si>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</si>
  <si>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</si>
  <si>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</si>
  <si>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</si>
  <si>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</si>
  <si>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</si>
  <si>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</si>
  <si>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</si>
  <si>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</si>
  <si>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</si>
  <si>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</si>
  <si>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</si>
  <si>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</si>
  <si>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</si>
  <si>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</si>
  <si>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</si>
  <si>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</si>
  <si>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</si>
  <si>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</si>
  <si>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</si>
  <si>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</si>
  <si>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</si>
  <si>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</si>
  <si>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</si>
  <si>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</si>
  <si>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</si>
  <si>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</si>
  <si>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</si>
  <si>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</si>
  <si>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</si>
  <si>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</si>
  <si>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</si>
  <si>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</si>
  <si>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</si>
  <si>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</si>
  <si>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</si>
  <si>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</si>
  <si>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</si>
  <si>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</si>
  <si>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</si>
  <si>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</si>
  <si>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</si>
  <si>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</si>
  <si>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</si>
  <si>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</si>
  <si>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</si>
  <si>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</si>
  <si>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</si>
  <si>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</si>
  <si>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</si>
  <si>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</si>
  <si>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</si>
  <si>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</si>
  <si>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</si>
  <si>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</si>
  <si>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</si>
  <si>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</si>
  <si>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</si>
  <si>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</si>
  <si>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</si>
  <si>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</si>
  <si>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</si>
  <si>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</si>
  <si>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</si>
  <si>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</si>
  <si>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</si>
  <si>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</si>
  <si>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</si>
  <si>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</si>
  <si>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</si>
  <si>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</si>
  <si>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</si>
  <si>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</si>
  <si>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</si>
  <si>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</si>
  <si>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</si>
  <si>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</si>
  <si>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</si>
  <si>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</si>
  <si>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</si>
  <si>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</si>
  <si>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</si>
  <si>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</si>
  <si>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</si>
  <si>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</si>
  <si>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</si>
  <si>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</si>
  <si>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</si>
  <si>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</si>
  <si>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</si>
  <si>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</si>
  <si>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</si>
  <si>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</si>
  <si>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</si>
  <si>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</si>
  <si>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</si>
  <si>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</si>
  <si>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</si>
  <si>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</si>
  <si>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</si>
  <si>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</si>
  <si>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</si>
  <si>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</si>
  <si>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</si>
  <si>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</si>
  <si>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</si>
  <si>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</si>
  <si>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</si>
  <si>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</si>
  <si>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</si>
  <si>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</si>
  <si>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</si>
  <si>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</si>
  <si>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</si>
  <si>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</si>
  <si>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</si>
  <si>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</si>
  <si>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</si>
  <si>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</si>
  <si>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</si>
  <si>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</si>
  <si>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</si>
  <si>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</si>
  <si>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</si>
  <si>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</si>
  <si>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</si>
  <si>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</si>
  <si>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</si>
  <si>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</si>
  <si>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</si>
  <si>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</si>
  <si>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</si>
  <si>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</si>
  <si>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</si>
  <si>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</si>
  <si>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</si>
  <si>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</si>
  <si>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</si>
  <si>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</si>
  <si>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</si>
  <si>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</si>
  <si>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</si>
  <si>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</si>
  <si>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</si>
  <si>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</si>
  <si>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</si>
  <si>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</si>
  <si>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</si>
  <si>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</si>
  <si>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</si>
  <si>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</si>
  <si>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</si>
  <si>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</si>
  <si>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</si>
  <si>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</si>
  <si>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</si>
  <si>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</si>
  <si>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</si>
  <si>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</si>
  <si>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</si>
  <si>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</si>
  <si>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</si>
  <si>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</si>
  <si>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</si>
  <si>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</si>
  <si>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</si>
  <si>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</si>
  <si>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</si>
  <si>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</si>
  <si>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</si>
  <si>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</si>
  <si>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</si>
  <si>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</si>
  <si>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</si>
  <si>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</si>
  <si>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</si>
  <si>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</si>
  <si>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</si>
  <si>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</si>
  <si>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</si>
  <si>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</si>
  <si>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</si>
  <si>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</si>
  <si>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</si>
  <si>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</si>
  <si>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</si>
  <si>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</si>
  <si>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</si>
  <si>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</si>
  <si>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</si>
  <si>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</si>
  <si>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</si>
  <si>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</si>
  <si>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</si>
  <si>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</si>
  <si>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</si>
  <si>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</si>
  <si>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</si>
  <si>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</si>
  <si>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</si>
  <si>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</si>
  <si>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</si>
  <si>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</si>
  <si>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</si>
  <si>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</si>
  <si>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</si>
  <si>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</si>
  <si>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</si>
  <si>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</si>
  <si>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</si>
  <si>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</si>
  <si>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</si>
  <si>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</si>
  <si>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</si>
  <si>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</si>
  <si>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</si>
  <si>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</si>
  <si>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</si>
  <si>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</si>
  <si>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</si>
  <si>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</si>
  <si>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</si>
  <si>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</si>
  <si>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</si>
  <si>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</si>
  <si>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</si>
  <si>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</si>
  <si>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</si>
  <si>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</si>
  <si>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</si>
  <si>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</si>
  <si>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</si>
  <si>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</si>
  <si>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</si>
  <si>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</si>
  <si>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</si>
  <si>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</si>
  <si>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</si>
  <si>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</si>
  <si>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</si>
  <si>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</si>
  <si>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</si>
  <si>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</si>
  <si>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</si>
  <si>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</si>
  <si>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</si>
  <si>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</si>
  <si>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</si>
  <si>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</si>
  <si>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</si>
  <si>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</si>
  <si>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</si>
  <si>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</si>
  <si>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</si>
  <si>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</si>
  <si>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</si>
  <si>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</si>
  <si>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</si>
  <si>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</si>
  <si>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</si>
  <si>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</si>
  <si>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</si>
  <si>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</si>
  <si>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</si>
  <si>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</si>
  <si>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</si>
  <si>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</si>
  <si>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</si>
  <si>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</si>
  <si>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</si>
  <si>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</si>
  <si>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</si>
  <si>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</si>
  <si>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</si>
  <si>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</si>
  <si>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</si>
  <si>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</si>
  <si>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</si>
  <si>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</si>
  <si>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</si>
  <si>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</si>
  <si>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</si>
  <si>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</si>
  <si>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</si>
  <si>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</si>
  <si>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</si>
  <si>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</si>
  <si>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</si>
  <si>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</si>
  <si>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</si>
  <si>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</si>
  <si>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</si>
  <si>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</si>
  <si>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</si>
  <si>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</si>
  <si>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</si>
  <si>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</si>
  <si>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</si>
  <si>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</si>
  <si>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</si>
  <si>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</si>
  <si>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</si>
  <si>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</si>
  <si>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</si>
  <si>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</si>
  <si>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</si>
  <si>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</si>
  <si>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</si>
  <si>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</si>
  <si>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</si>
  <si>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</si>
  <si>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</si>
  <si>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</si>
  <si>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</si>
  <si>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</si>
  <si>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</si>
  <si>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</si>
  <si>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</si>
  <si>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</si>
  <si>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</si>
  <si>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</si>
  <si>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</si>
  <si>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</si>
  <si>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</si>
  <si>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</si>
  <si>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</si>
  <si>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</si>
  <si>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</si>
  <si>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</si>
  <si>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</si>
  <si>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</si>
  <si>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</si>
  <si>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</si>
  <si>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</si>
  <si>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</si>
  <si>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</si>
  <si>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</si>
  <si>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</si>
  <si>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</si>
  <si>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</si>
  <si>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</si>
  <si>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</si>
  <si>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</si>
  <si>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</si>
  <si>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</si>
  <si>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</si>
  <si>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</si>
  <si>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</si>
  <si>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</si>
  <si>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</si>
  <si>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</si>
  <si>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</si>
  <si>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</si>
  <si>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</si>
  <si>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</si>
  <si>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</si>
  <si>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</si>
  <si>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</si>
  <si>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</si>
  <si>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</si>
  <si>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</si>
  <si>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</si>
  <si>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</si>
  <si>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</si>
  <si>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</si>
  <si>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</si>
  <si>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</si>
  <si>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</si>
  <si>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</si>
  <si>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</si>
  <si>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</si>
  <si>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</si>
  <si>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</si>
  <si>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</si>
  <si>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</si>
  <si>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</si>
  <si>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</si>
  <si>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</si>
  <si>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</si>
  <si>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</si>
  <si>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</si>
  <si>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</si>
  <si>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</si>
  <si>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</si>
  <si>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</si>
  <si>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</si>
  <si>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</si>
  <si>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</si>
  <si>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</si>
  <si>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</si>
  <si>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</si>
  <si>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</si>
  <si>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</si>
  <si>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</si>
  <si>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</si>
  <si>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</si>
  <si>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</si>
  <si>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</si>
  <si>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</si>
  <si>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</si>
  <si>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</si>
  <si>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</si>
  <si>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</si>
  <si>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</si>
  <si>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</si>
  <si>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</si>
  <si>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</si>
  <si>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</si>
  <si>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</si>
  <si>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</si>
  <si>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</si>
  <si>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</si>
  <si>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</si>
  <si>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</si>
  <si>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</si>
  <si>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</si>
  <si>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</si>
  <si>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</si>
  <si>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</si>
  <si>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</si>
  <si>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</si>
  <si>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</si>
  <si>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</si>
  <si>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</si>
  <si>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</si>
  <si>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</si>
  <si>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</si>
  <si>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</si>
  <si>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</si>
  <si>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</si>
  <si>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</si>
  <si>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</si>
  <si>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</si>
  <si>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</si>
  <si>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</si>
  <si>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</si>
  <si>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</si>
  <si>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</si>
  <si>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</si>
  <si>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</si>
  <si>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</si>
  <si>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</si>
  <si>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</si>
  <si>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</si>
  <si>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</si>
  <si>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</si>
  <si>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</si>
  <si>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</si>
  <si>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</si>
  <si>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</si>
  <si>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</si>
  <si>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</si>
  <si>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</si>
  <si>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</si>
  <si>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</si>
  <si>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</si>
  <si>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</si>
  <si>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</si>
  <si>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</si>
  <si>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</si>
  <si>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</si>
  <si>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</si>
  <si>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</si>
  <si>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</si>
  <si>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</si>
  <si>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</si>
  <si>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</si>
  <si>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</si>
  <si>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</si>
  <si>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</si>
  <si>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</si>
  <si>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</si>
  <si>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</si>
  <si>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</si>
  <si>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</si>
  <si>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</si>
  <si>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</si>
  <si>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</si>
  <si>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</si>
  <si>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</si>
  <si>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</si>
  <si>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</si>
  <si>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</si>
  <si>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</si>
  <si>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</si>
  <si>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</si>
  <si>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</si>
  <si>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</si>
  <si>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</si>
  <si>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</si>
  <si>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</si>
  <si>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</si>
  <si>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</si>
  <si>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</si>
  <si>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</si>
  <si>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</si>
  <si>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</si>
  <si>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</si>
  <si>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</si>
  <si>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</si>
  <si>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</si>
  <si>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</si>
  <si>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</si>
  <si>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</si>
  <si>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</si>
  <si>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</si>
  <si>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</si>
  <si>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</si>
  <si>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</si>
  <si>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</si>
  <si>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</si>
  <si>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</si>
  <si>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</si>
  <si>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</si>
  <si>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</si>
  <si>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</si>
  <si>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</si>
  <si>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</si>
  <si>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</si>
  <si>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</si>
  <si>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</si>
  <si>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</si>
  <si>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</si>
  <si>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</si>
  <si>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</si>
  <si>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</si>
  <si>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</si>
  <si>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</si>
  <si>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</si>
  <si>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</si>
  <si>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</si>
  <si>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</si>
  <si>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</si>
  <si>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</si>
  <si>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</si>
  <si>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</si>
  <si>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</si>
  <si>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</si>
  <si>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</si>
  <si>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</si>
  <si>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</si>
  <si>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</si>
  <si>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</si>
  <si>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</si>
  <si>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</si>
  <si>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</si>
  <si>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</si>
  <si>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</si>
  <si>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</si>
  <si>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</si>
  <si>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</si>
  <si>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</si>
  <si>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</si>
  <si>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</si>
  <si>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</si>
  <si>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</si>
  <si>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</si>
  <si>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</si>
  <si>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</si>
  <si>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</si>
  <si>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</si>
  <si>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</si>
  <si>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</si>
  <si>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</si>
  <si>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</si>
  <si>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</si>
  <si>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</si>
  <si>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</si>
  <si>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</si>
  <si>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</si>
  <si>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</si>
  <si>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</si>
  <si>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</si>
  <si>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</si>
  <si>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</si>
  <si>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</si>
  <si>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</si>
  <si>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</si>
  <si>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</si>
  <si>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</si>
  <si>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</si>
  <si>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</si>
  <si>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</si>
  <si>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</si>
  <si>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</si>
  <si>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</si>
  <si>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</si>
  <si>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</si>
  <si>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</si>
  <si>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</si>
  <si>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</si>
  <si>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</si>
  <si>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</si>
  <si>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</si>
  <si>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</si>
  <si>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</si>
  <si>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</si>
  <si>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</si>
  <si>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</si>
  <si>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</si>
  <si>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</si>
  <si>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</si>
  <si>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</si>
  <si>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</si>
  <si>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</si>
  <si>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</si>
  <si>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</si>
  <si>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</si>
  <si>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</si>
  <si>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</si>
  <si>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</si>
  <si>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</si>
  <si>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</si>
  <si>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</si>
  <si>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</si>
  <si>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</si>
  <si>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</si>
  <si>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</si>
  <si>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</si>
  <si>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</si>
  <si>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</si>
  <si>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</si>
  <si>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</si>
  <si>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</si>
  <si>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</si>
  <si>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</si>
  <si>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</si>
  <si>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</si>
  <si>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</si>
  <si>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</si>
  <si>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</si>
  <si>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</si>
  <si>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</si>
  <si>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</si>
  <si>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</si>
  <si>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</si>
  <si>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</si>
  <si>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</si>
  <si>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</si>
  <si>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</si>
  <si>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</si>
  <si>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</si>
  <si>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</si>
  <si>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</si>
  <si>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</si>
  <si>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</si>
  <si>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</si>
  <si>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</si>
  <si>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</si>
  <si>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</si>
  <si>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</si>
  <si>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</si>
  <si>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</si>
  <si>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</si>
  <si>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</si>
  <si>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</si>
  <si>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</si>
  <si>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</si>
  <si>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</si>
  <si>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</si>
  <si>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</si>
  <si>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</si>
  <si>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</si>
  <si>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</si>
  <si>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</si>
  <si>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</si>
  <si>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</si>
  <si>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</si>
  <si>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</si>
  <si>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</si>
  <si>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</si>
  <si>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</si>
  <si>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</si>
  <si>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</si>
  <si>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</si>
  <si>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</si>
  <si>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</si>
  <si>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</si>
  <si>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</si>
  <si>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</si>
  <si>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</si>
  <si>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</si>
  <si>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</si>
  <si>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</si>
  <si>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</si>
  <si>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</si>
  <si>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</si>
  <si>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</si>
  <si>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</si>
  <si>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</si>
  <si>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</si>
  <si>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</si>
  <si>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</si>
  <si>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</si>
  <si>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</si>
  <si>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</si>
  <si>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</si>
  <si>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</si>
  <si>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</si>
  <si>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</si>
  <si>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</si>
  <si>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</si>
  <si>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</si>
  <si>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</si>
  <si>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</si>
  <si>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</si>
  <si>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</si>
  <si>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</si>
  <si>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</si>
  <si>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</si>
  <si>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</si>
  <si>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</si>
  <si>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</si>
  <si>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</si>
  <si>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</si>
  <si>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</si>
  <si>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</si>
  <si>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</si>
  <si>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</si>
  <si>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</si>
  <si>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</si>
  <si>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</si>
  <si>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</si>
  <si>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</si>
  <si>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</si>
  <si>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</si>
  <si>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</si>
  <si>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</si>
  <si>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</si>
  <si>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</si>
  <si>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</si>
  <si>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</si>
  <si>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</si>
  <si>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</si>
  <si>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</si>
  <si>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</si>
  <si>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</si>
  <si>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</si>
  <si>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</si>
  <si>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</si>
  <si>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</si>
  <si>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</si>
  <si>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</si>
  <si>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</si>
  <si>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</si>
  <si>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</si>
  <si>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</si>
  <si>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</si>
  <si>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</si>
  <si>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</si>
  <si>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</si>
  <si>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</si>
  <si>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</si>
  <si>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</si>
  <si>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</si>
  <si>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</si>
  <si>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</si>
  <si>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</si>
  <si>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</si>
  <si>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</si>
  <si>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</si>
  <si>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</si>
  <si>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</si>
  <si>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</si>
  <si>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</si>
  <si>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</si>
  <si>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</si>
  <si>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</si>
  <si>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</si>
  <si>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</si>
  <si>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</si>
  <si>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</si>
  <si>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</si>
  <si>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</si>
  <si>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</si>
  <si>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</si>
  <si>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</si>
  <si>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</si>
  <si>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</si>
  <si>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</si>
  <si>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</si>
  <si>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</si>
  <si>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</si>
  <si>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</si>
  <si>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</si>
  <si>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</si>
  <si>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</si>
  <si>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</si>
  <si>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</si>
  <si>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</si>
  <si>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</si>
  <si>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</si>
  <si>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</si>
  <si>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</si>
  <si>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</si>
  <si>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</si>
  <si>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</si>
  <si>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</si>
  <si>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</si>
  <si>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</si>
  <si>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</si>
  <si>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</si>
  <si>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</si>
  <si>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</si>
  <si>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</si>
  <si>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</si>
  <si>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</si>
  <si>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</si>
  <si>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</si>
  <si>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</si>
  <si>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</si>
  <si>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</si>
  <si>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</si>
  <si>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</si>
  <si>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</si>
  <si>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</si>
  <si>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</si>
  <si>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</si>
  <si>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</si>
  <si>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</si>
  <si>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</si>
  <si>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</si>
  <si>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</si>
  <si>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</si>
  <si>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</si>
  <si>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</si>
  <si>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</si>
  <si>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</si>
  <si>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</si>
  <si>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</si>
  <si>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</si>
  <si>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</si>
  <si>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</si>
  <si>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</si>
  <si>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</si>
  <si>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</si>
  <si>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</si>
  <si>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</si>
  <si>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</si>
  <si>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</si>
  <si>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</si>
  <si>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</si>
  <si>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</si>
  <si>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</si>
  <si>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</si>
  <si>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</si>
  <si>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</si>
  <si>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</si>
  <si>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</si>
  <si>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</si>
  <si>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</si>
  <si>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</si>
  <si>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</si>
  <si>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</si>
  <si>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</si>
  <si>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</si>
  <si>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</si>
  <si>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</si>
  <si>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</si>
  <si>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</si>
  <si>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</si>
  <si>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</si>
  <si>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</si>
  <si>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</si>
  <si>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</si>
  <si>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</si>
  <si>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</si>
  <si>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</si>
  <si>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</si>
  <si>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</si>
  <si>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</si>
  <si>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</si>
  <si>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</si>
  <si>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</si>
  <si>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</si>
  <si>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</si>
  <si>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</si>
  <si>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</si>
  <si>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</si>
  <si>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</si>
  <si>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</si>
  <si>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</si>
  <si>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</si>
  <si>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</si>
  <si>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</si>
  <si>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</si>
  <si>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</si>
  <si>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</si>
  <si>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</si>
  <si>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</si>
  <si>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</si>
  <si>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</si>
  <si>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</si>
  <si>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</si>
  <si>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</si>
  <si>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</si>
  <si>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</si>
  <si>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</si>
  <si>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</si>
  <si>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</si>
  <si>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</si>
  <si>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</si>
  <si>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</si>
  <si>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</si>
  <si>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</si>
  <si>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</si>
  <si>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</si>
  <si>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</si>
  <si>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</si>
  <si>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</si>
  <si>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</si>
  <si>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</si>
  <si>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</si>
  <si>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</si>
  <si>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</si>
  <si>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</si>
  <si>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</si>
  <si>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</si>
  <si>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</si>
  <si>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</si>
  <si>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</si>
  <si>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</si>
  <si>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</si>
  <si>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</si>
  <si>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</si>
  <si>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</si>
  <si>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</si>
  <si>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</si>
  <si>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</si>
  <si>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</si>
  <si>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</si>
  <si>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</si>
  <si>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</si>
  <si>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</si>
  <si>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</si>
  <si>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</si>
  <si>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</si>
  <si>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</si>
  <si>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</si>
  <si>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</si>
  <si>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</si>
  <si>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</si>
  <si>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</si>
  <si>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</si>
  <si>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</si>
  <si>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</si>
  <si>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</si>
  <si>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</si>
  <si>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</si>
  <si>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</si>
  <si>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</si>
  <si>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</si>
  <si>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</si>
  <si>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</si>
  <si>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</si>
  <si>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</si>
  <si>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</si>
  <si>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</si>
  <si>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</si>
  <si>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</si>
  <si>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</si>
  <si>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</si>
  <si>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</si>
  <si>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</si>
  <si>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</si>
  <si>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</si>
  <si>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</si>
  <si>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</si>
  <si>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</si>
  <si>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</si>
  <si>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</si>
  <si>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</si>
  <si>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</si>
  <si>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</si>
  <si>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</si>
  <si>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</si>
  <si>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</si>
  <si>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</si>
  <si>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</si>
  <si>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</si>
  <si>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</si>
  <si>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</si>
  <si>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</si>
  <si>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</si>
  <si>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</si>
  <si>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</si>
  <si>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</si>
  <si>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</si>
  <si>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</si>
  <si>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</si>
  <si>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</si>
  <si>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</si>
  <si>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</si>
  <si>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</si>
  <si>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</si>
  <si>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</si>
  <si>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</si>
  <si>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</si>
  <si>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</si>
  <si>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</si>
  <si>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</si>
  <si>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</si>
  <si>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</si>
  <si>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</si>
  <si>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</si>
  <si>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</si>
  <si>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</si>
  <si>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</si>
  <si>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</si>
  <si>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</si>
  <si>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</si>
  <si>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</si>
  <si>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</si>
  <si>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</si>
  <si>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</si>
  <si>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</si>
  <si>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</si>
  <si>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</si>
  <si>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</si>
  <si>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</si>
  <si>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</si>
  <si>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</si>
  <si>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</si>
  <si>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</si>
  <si>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</si>
  <si>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</si>
  <si>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</si>
  <si>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</si>
  <si>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</si>
  <si>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</si>
  <si>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</si>
  <si>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</si>
  <si>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</si>
  <si>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</si>
  <si>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</si>
  <si>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</si>
  <si>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</si>
  <si>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</si>
  <si>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</si>
  <si>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</si>
  <si>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</si>
  <si>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</si>
  <si>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</si>
  <si>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</si>
  <si>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</si>
  <si>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</si>
  <si>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</si>
  <si>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</si>
  <si>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</si>
  <si>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</si>
  <si>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</si>
  <si>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</si>
  <si>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</si>
  <si>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</si>
  <si>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</si>
  <si>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</si>
  <si>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</si>
  <si>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</si>
  <si>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</si>
  <si>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</si>
  <si>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</si>
  <si>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</si>
  <si>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</si>
  <si>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</si>
  <si>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</si>
  <si>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</si>
  <si>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</si>
  <si>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</si>
  <si>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</si>
  <si>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</si>
  <si>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</si>
  <si>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</si>
  <si>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</si>
  <si>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</si>
  <si>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</si>
  <si>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</si>
  <si>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</si>
  <si>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</si>
  <si>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</si>
  <si>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</si>
  <si>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</si>
  <si>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</si>
  <si>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</si>
  <si>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</si>
  <si>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</si>
  <si>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</si>
  <si>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</si>
  <si>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</si>
  <si>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</si>
  <si>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</si>
  <si>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</si>
  <si>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</si>
  <si>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</si>
  <si>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</si>
  <si>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</si>
  <si>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</si>
  <si>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</si>
  <si>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</si>
  <si>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</si>
  <si>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</si>
  <si>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</si>
  <si>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</si>
  <si>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</si>
  <si>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</si>
  <si>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</si>
  <si>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</si>
  <si>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</si>
  <si>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</si>
  <si>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</si>
  <si>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</si>
  <si>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</si>
  <si>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</si>
  <si>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</si>
  <si>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</si>
  <si>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</si>
  <si>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</si>
  <si>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</si>
  <si>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</si>
  <si>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</si>
  <si>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</si>
  <si>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</si>
  <si>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</si>
  <si>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</si>
  <si>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</si>
  <si>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</si>
  <si>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</si>
  <si>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</si>
  <si>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</si>
  <si>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</si>
  <si>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</si>
  <si>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</si>
  <si>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</si>
  <si>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</si>
  <si>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</si>
  <si>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</si>
  <si>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</si>
  <si>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</si>
  <si>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</si>
  <si>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</si>
  <si>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</si>
  <si>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</si>
  <si>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</si>
  <si>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</si>
  <si>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</si>
  <si>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</si>
  <si>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</si>
  <si>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</si>
  <si>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</si>
  <si>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</si>
  <si>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</si>
  <si>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</si>
  <si>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</si>
  <si>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</si>
  <si>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</si>
  <si>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</si>
  <si>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</si>
  <si>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</si>
  <si>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</si>
  <si>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</si>
  <si>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</si>
  <si>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</si>
  <si>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</si>
  <si>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</si>
  <si>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</si>
  <si>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</si>
  <si>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</si>
  <si>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</si>
  <si>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</si>
  <si>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</si>
  <si>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</si>
  <si>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</si>
  <si>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</si>
  <si>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</si>
  <si>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</si>
  <si>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</si>
  <si>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</si>
  <si>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</si>
  <si>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</si>
  <si>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</si>
  <si>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</si>
  <si>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</si>
  <si>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</si>
  <si>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</si>
  <si>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</si>
  <si>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</si>
  <si>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</si>
  <si>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</si>
  <si>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</si>
  <si>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</si>
  <si>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</si>
  <si>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</si>
  <si>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</si>
  <si>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</si>
  <si>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</si>
  <si>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</si>
  <si>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</si>
  <si>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</si>
  <si>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</si>
  <si>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</si>
  <si>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</si>
  <si>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</si>
  <si>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</si>
  <si>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</si>
  <si>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</si>
  <si>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</si>
  <si>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</si>
  <si>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</si>
  <si>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</si>
  <si>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</si>
  <si>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</si>
  <si>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</si>
  <si>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</si>
  <si>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</si>
  <si>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</si>
  <si>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</si>
  <si>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</si>
  <si>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</si>
  <si>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</si>
  <si>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</si>
  <si>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</si>
  <si>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</si>
  <si>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</si>
  <si>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</si>
  <si>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</si>
  <si>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</si>
  <si>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</si>
  <si>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</si>
  <si>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</si>
  <si>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</si>
  <si>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</si>
  <si>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</si>
  <si>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</si>
  <si>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</si>
  <si>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</si>
  <si>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</si>
  <si>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</si>
  <si>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</si>
  <si>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</si>
  <si>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</si>
  <si>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</si>
  <si>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</si>
  <si>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</si>
  <si>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</si>
  <si>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</si>
  <si>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</si>
  <si>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</si>
  <si>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</si>
  <si>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</si>
  <si>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</si>
  <si>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</si>
  <si>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</si>
  <si>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</si>
  <si>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</si>
  <si>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</si>
  <si>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</si>
  <si>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</si>
  <si>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</si>
  <si>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</si>
  <si>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</si>
  <si>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</si>
  <si>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</si>
  <si>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</si>
  <si>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</si>
  <si>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</si>
  <si>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</si>
  <si>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</si>
  <si>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</si>
  <si>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</si>
  <si>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</si>
  <si>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</si>
  <si>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</si>
  <si>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</si>
  <si>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</si>
  <si>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</si>
  <si>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</si>
  <si>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</si>
  <si>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</si>
  <si>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</si>
  <si>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</si>
  <si>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</si>
  <si>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</si>
  <si>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</si>
  <si>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</si>
  <si>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</si>
  <si>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</si>
  <si>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</si>
  <si>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</si>
  <si>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</si>
  <si>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</si>
  <si>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</si>
  <si>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</si>
  <si>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</si>
  <si>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</si>
  <si>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</si>
  <si>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</si>
  <si>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</si>
  <si>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</si>
  <si>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</si>
  <si>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</si>
  <si>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</si>
  <si>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</si>
  <si>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</si>
  <si>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</si>
  <si>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</si>
  <si>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</si>
  <si>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</si>
  <si>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</si>
  <si>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</si>
  <si>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</si>
  <si>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</si>
  <si>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</si>
  <si>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</si>
  <si>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</si>
  <si>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</si>
  <si>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</si>
  <si>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</si>
  <si>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</si>
  <si>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</si>
  <si>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</si>
  <si>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</si>
  <si>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</si>
  <si>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</si>
  <si>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</si>
  <si>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</si>
  <si>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</si>
  <si>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</si>
  <si>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</si>
  <si>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</si>
  <si>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</si>
  <si>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</si>
  <si>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</si>
  <si>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</si>
  <si>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</si>
  <si>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</si>
  <si>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</si>
  <si>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</si>
  <si>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</si>
  <si>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</si>
  <si>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</si>
  <si>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</si>
  <si>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</si>
  <si>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</si>
  <si>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</si>
  <si>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</si>
  <si>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</si>
  <si>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</si>
  <si>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</si>
  <si>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</si>
  <si>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</si>
  <si>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</si>
  <si>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</si>
  <si>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</si>
  <si>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</si>
  <si>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</si>
  <si>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</si>
  <si>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</si>
  <si>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</si>
  <si>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</si>
  <si>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</si>
  <si>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</si>
  <si>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</si>
  <si>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</si>
  <si>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</si>
  <si>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</si>
  <si>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</si>
  <si>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</si>
  <si>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</si>
  <si>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</si>
  <si>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</si>
  <si>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</si>
  <si>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</si>
  <si>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</si>
  <si>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</si>
  <si>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</si>
  <si>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</si>
  <si>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</si>
  <si>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</si>
  <si>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</si>
  <si>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</si>
  <si>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</si>
  <si>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</si>
  <si>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</si>
  <si>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</si>
  <si>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</si>
  <si>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</si>
  <si>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</si>
  <si>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</si>
  <si>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</si>
  <si>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</si>
  <si>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</si>
  <si>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</si>
  <si>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</si>
  <si>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</si>
  <si>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</si>
  <si>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</si>
  <si>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</si>
  <si>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</si>
  <si>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</si>
  <si>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</si>
  <si>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</si>
  <si>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</si>
  <si>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</si>
  <si>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</si>
  <si>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</si>
  <si>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</si>
  <si>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</si>
  <si>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</si>
  <si>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</si>
  <si>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</si>
  <si>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</si>
  <si>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</si>
  <si>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</si>
  <si>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</si>
  <si>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</si>
  <si>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</si>
  <si>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</si>
  <si>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</si>
  <si>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</si>
  <si>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</si>
  <si>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</si>
  <si>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</si>
  <si>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</si>
  <si>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</si>
  <si>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</si>
  <si>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</si>
  <si>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</si>
  <si>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</si>
  <si>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</si>
  <si>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</si>
  <si>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</si>
  <si>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</si>
  <si>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</si>
  <si>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</si>
  <si>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</si>
  <si>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</si>
  <si>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</si>
  <si>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</si>
  <si>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</si>
  <si>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</si>
  <si>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</si>
  <si>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</si>
  <si>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</si>
  <si>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</si>
  <si>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</si>
  <si>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</si>
  <si>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</si>
  <si>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</si>
  <si>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</si>
  <si>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</si>
  <si>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</si>
  <si>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</si>
  <si>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</si>
  <si>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</si>
  <si>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</si>
  <si>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</si>
  <si>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</si>
  <si>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</si>
  <si>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</si>
  <si>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</si>
  <si>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</si>
  <si>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</si>
  <si>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</si>
  <si>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</si>
  <si>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</si>
  <si>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</si>
  <si>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</si>
  <si>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</si>
  <si>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</si>
  <si>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</si>
  <si>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</si>
  <si>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</si>
  <si>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</si>
  <si>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</si>
  <si>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</si>
  <si>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</si>
  <si>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</si>
  <si>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</si>
  <si>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</si>
  <si>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</si>
  <si>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</si>
  <si>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</si>
  <si>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</si>
  <si>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</si>
  <si>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</si>
  <si>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</si>
  <si>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</si>
  <si>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</si>
  <si>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</si>
  <si>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</si>
  <si>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</si>
  <si>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</si>
  <si>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</si>
  <si>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</si>
  <si>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</si>
  <si>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</si>
  <si>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</si>
  <si>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</si>
  <si>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</si>
  <si>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</si>
  <si>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</si>
  <si>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</si>
  <si>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</si>
  <si>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</si>
  <si>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</si>
  <si>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</si>
  <si>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</si>
  <si>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</si>
  <si>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</si>
  <si>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</si>
  <si>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</si>
  <si>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</si>
  <si>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</si>
  <si>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</si>
  <si>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</si>
  <si>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</si>
  <si>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</si>
  <si>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</si>
  <si>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</si>
  <si>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</si>
  <si>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</si>
  <si>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</si>
  <si>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</si>
  <si>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</si>
  <si>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</si>
  <si>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</si>
  <si>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</si>
  <si>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</si>
  <si>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</si>
  <si>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</si>
  <si>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</si>
  <si>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</si>
  <si>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</si>
  <si>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</si>
  <si>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</si>
  <si>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</si>
  <si>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</si>
  <si>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</si>
  <si>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</si>
  <si>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</si>
  <si>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</si>
  <si>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</si>
  <si>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</si>
  <si>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</si>
  <si>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</si>
  <si>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</si>
  <si>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</si>
  <si>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</si>
  <si>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</si>
  <si>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</si>
  <si>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</si>
  <si>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</si>
  <si>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</si>
  <si>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</si>
  <si>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</si>
  <si>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</si>
  <si>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</si>
  <si>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</si>
  <si>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</si>
  <si>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</si>
  <si>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</si>
  <si>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</si>
  <si>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</si>
  <si>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</si>
  <si>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</si>
  <si>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</si>
  <si>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</si>
  <si>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</si>
  <si>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</si>
  <si>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</si>
  <si>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</si>
  <si>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</si>
  <si>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</si>
  <si>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</si>
  <si>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</si>
  <si>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</si>
  <si>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</si>
  <si>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</si>
  <si>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</si>
  <si>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</si>
  <si>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</si>
  <si>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</si>
  <si>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</si>
  <si>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</si>
  <si>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</si>
  <si>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</si>
  <si>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</si>
  <si>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</si>
  <si>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</si>
  <si>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</si>
  <si>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</si>
  <si>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</si>
  <si>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</si>
  <si>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</si>
  <si>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</si>
  <si>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</si>
  <si>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</si>
  <si>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</si>
  <si>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</si>
  <si>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</si>
  <si>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</si>
  <si>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</si>
  <si>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</si>
  <si>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</si>
  <si>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</si>
  <si>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</si>
  <si>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</si>
  <si>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</si>
  <si>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</si>
  <si>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</si>
  <si>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</si>
  <si>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</si>
  <si>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</si>
  <si>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</si>
  <si>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</si>
  <si>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</si>
  <si>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</si>
  <si>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</si>
  <si>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</si>
  <si>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</si>
  <si>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</si>
  <si>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</si>
  <si>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</si>
  <si>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</si>
  <si>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</si>
  <si>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</si>
  <si>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</si>
  <si>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</si>
  <si>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</si>
  <si>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</si>
  <si>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</si>
  <si>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</si>
  <si>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</si>
  <si>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</si>
  <si>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</si>
  <si>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</si>
  <si>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</si>
  <si>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</si>
  <si>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</si>
  <si>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</si>
  <si>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</si>
  <si>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</si>
  <si>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</si>
  <si>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</si>
  <si>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</si>
  <si>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</si>
  <si>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</si>
  <si>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</si>
  <si>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</si>
  <si>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</si>
  <si>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</si>
  <si>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</si>
  <si>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</si>
  <si>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</si>
  <si>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</si>
  <si>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</si>
  <si>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</si>
  <si>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</si>
  <si>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</si>
  <si>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</si>
  <si>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</si>
  <si>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</si>
  <si>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</si>
  <si>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</si>
  <si>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</si>
  <si>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</si>
  <si>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</si>
  <si>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</si>
  <si>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</si>
  <si>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</si>
  <si>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</si>
  <si>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</si>
  <si>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</si>
  <si>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</si>
  <si>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</si>
  <si>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</si>
  <si>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</si>
  <si>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</si>
  <si>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</si>
  <si>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</si>
  <si>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</si>
  <si>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</si>
  <si>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</si>
  <si>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</si>
  <si>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</si>
  <si>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</si>
  <si>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</si>
  <si>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</si>
  <si>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</si>
  <si>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</si>
  <si>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</si>
  <si>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</si>
  <si>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</si>
  <si>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</si>
  <si>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</si>
  <si>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</si>
  <si>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</si>
  <si>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</si>
  <si>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</si>
  <si>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</si>
  <si>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</si>
  <si>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</si>
  <si>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</si>
  <si>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</si>
  <si>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</si>
  <si>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</si>
  <si>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</si>
  <si>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</si>
  <si>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</si>
  <si>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</si>
  <si>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</si>
  <si>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</si>
  <si>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</si>
  <si>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</si>
  <si>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</si>
  <si>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</si>
  <si>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</si>
  <si>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</si>
  <si>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</si>
  <si>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</si>
  <si>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</si>
  <si>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</si>
  <si>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</si>
  <si>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</si>
  <si>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</si>
  <si>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</si>
  <si>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</si>
  <si>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</si>
  <si>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</si>
  <si>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</si>
  <si>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</si>
  <si>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</si>
  <si>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</si>
  <si>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</si>
  <si>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</si>
  <si>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</si>
  <si>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</si>
  <si>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</si>
  <si>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</si>
  <si>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</si>
  <si>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</si>
  <si>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</si>
  <si>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</si>
  <si>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</si>
  <si>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</si>
  <si>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</si>
  <si>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</si>
  <si>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</si>
  <si>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</si>
  <si>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</si>
  <si>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</si>
  <si>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</si>
  <si>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</si>
  <si>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</si>
  <si>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</si>
  <si>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</si>
  <si>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</si>
  <si>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</si>
  <si>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</si>
  <si>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</si>
  <si>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</si>
  <si>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</si>
  <si>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</si>
  <si>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</si>
  <si>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</si>
  <si>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</si>
  <si>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</si>
  <si>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</si>
  <si>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</si>
  <si>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</si>
  <si>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</si>
  <si>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</si>
  <si>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</si>
  <si>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</si>
  <si>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</si>
  <si>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</si>
  <si>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</si>
  <si>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</si>
  <si>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</si>
  <si>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</si>
  <si>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</si>
  <si>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</si>
  <si>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</si>
  <si>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</si>
  <si>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</si>
  <si>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</si>
  <si>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</si>
  <si>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</si>
  <si>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</si>
  <si>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</si>
  <si>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</si>
  <si>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</si>
  <si>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</si>
  <si>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</si>
  <si>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</si>
  <si>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</si>
  <si>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</si>
  <si>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</si>
  <si>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</si>
  <si>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</si>
  <si>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</si>
  <si>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</si>
  <si>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</si>
  <si>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</si>
  <si>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</si>
  <si>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</si>
  <si>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</si>
  <si>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</si>
  <si>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</si>
  <si>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</si>
  <si>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</si>
  <si>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</si>
  <si>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</si>
  <si>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</si>
  <si>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</si>
  <si>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</si>
  <si>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</si>
  <si>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</si>
  <si>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</si>
  <si>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</si>
  <si>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</si>
  <si>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</si>
  <si>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</si>
  <si>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</si>
  <si>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</si>
  <si>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</si>
  <si>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</si>
  <si>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</si>
  <si>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</si>
  <si>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</si>
  <si>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</si>
  <si>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</si>
  <si>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</si>
  <si>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</si>
  <si>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</si>
  <si>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</si>
  <si>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</si>
  <si>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</si>
  <si>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</si>
  <si>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</si>
  <si>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</si>
  <si>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</si>
  <si>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</si>
  <si>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</si>
  <si>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</si>
  <si>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</si>
  <si>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</si>
  <si>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</si>
  <si>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</si>
  <si>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</si>
  <si>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</si>
  <si>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</si>
  <si>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</si>
  <si>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</si>
  <si>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</si>
  <si>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</si>
  <si>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</si>
  <si>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</si>
  <si>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</si>
  <si>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</si>
  <si>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</si>
  <si>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</si>
  <si>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</si>
  <si>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</si>
  <si>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</si>
  <si>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</si>
  <si>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</si>
  <si>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</si>
  <si>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</si>
  <si>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</si>
  <si>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</si>
  <si>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</si>
  <si>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</si>
  <si>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</si>
  <si>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</si>
  <si>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</si>
  <si>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</si>
  <si>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</si>
  <si>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</si>
  <si>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</si>
  <si>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</si>
  <si>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</si>
  <si>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</si>
  <si>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</si>
  <si>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</si>
  <si>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</si>
  <si>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</si>
  <si>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</si>
  <si>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</si>
  <si>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</si>
  <si>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</si>
  <si>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</si>
  <si>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</si>
  <si>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</si>
  <si>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</si>
  <si>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</si>
  <si>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</si>
  <si>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</si>
  <si>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</si>
  <si>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</si>
  <si>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</si>
  <si>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</si>
  <si>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</si>
  <si>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</si>
  <si>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</si>
  <si>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</si>
  <si>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</si>
  <si>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</si>
  <si>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</si>
  <si>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</si>
  <si>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</si>
  <si>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</si>
  <si>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</si>
  <si>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</si>
  <si>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</si>
  <si>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</si>
  <si>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</si>
  <si>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</si>
  <si>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</si>
  <si>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</si>
  <si>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</si>
  <si>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</si>
  <si>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</si>
  <si>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</si>
  <si>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</si>
  <si>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</si>
  <si>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</si>
  <si>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</si>
  <si>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</si>
  <si>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</si>
  <si>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</si>
  <si>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</si>
  <si>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</si>
  <si>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</si>
  <si>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</si>
  <si>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</si>
  <si>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</si>
  <si>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</si>
  <si>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</si>
  <si>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</si>
  <si>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</si>
  <si>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</si>
  <si>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</si>
  <si>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</si>
  <si>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</si>
  <si>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</si>
  <si>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</si>
  <si>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</si>
  <si>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</si>
  <si>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</si>
  <si>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</si>
  <si>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</si>
  <si>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</si>
  <si>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</si>
  <si>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</si>
  <si>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</si>
  <si>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</si>
  <si>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</si>
  <si>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</si>
  <si>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</si>
  <si>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</si>
  <si>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</si>
  <si>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</si>
  <si>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</si>
  <si>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</si>
  <si>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</si>
  <si>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</si>
  <si>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</si>
  <si>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</si>
  <si>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</si>
  <si>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</si>
  <si>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</si>
  <si>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</si>
  <si>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</si>
  <si>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</si>
  <si>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</si>
  <si>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</si>
  <si>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</si>
  <si>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</si>
  <si>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</si>
  <si>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</si>
  <si>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</si>
  <si>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</si>
  <si>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</si>
  <si>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</si>
  <si>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</si>
  <si>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</si>
  <si>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</si>
  <si>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</si>
  <si>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</si>
  <si>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</si>
  <si>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</si>
  <si>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</si>
  <si>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</si>
  <si>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</si>
  <si>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</si>
  <si>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</si>
  <si>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</si>
  <si>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</si>
  <si>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</si>
  <si>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</si>
  <si>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</si>
  <si>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</si>
  <si>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</si>
  <si>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</si>
  <si>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</si>
  <si>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</si>
  <si>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</si>
  <si>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</si>
  <si>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</si>
  <si>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</si>
  <si>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</si>
  <si>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</si>
  <si>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</si>
  <si>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</si>
  <si>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</si>
  <si>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</si>
  <si>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</si>
  <si>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</si>
  <si>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</si>
  <si>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</si>
  <si>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</si>
  <si>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</si>
  <si>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</si>
  <si>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</si>
  <si>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</si>
  <si>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</si>
  <si>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</si>
  <si>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</si>
  <si>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</si>
  <si>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</si>
  <si>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</si>
  <si>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</si>
  <si>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</si>
  <si>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</si>
  <si>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</si>
  <si>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</si>
  <si>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</si>
  <si>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</si>
  <si>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</si>
  <si>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</si>
  <si>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</si>
  <si>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</si>
  <si>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</si>
  <si>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</si>
  <si>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</si>
  <si>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</si>
  <si>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</si>
  <si>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</si>
  <si>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</si>
  <si>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</si>
  <si>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</si>
  <si>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</si>
  <si>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</si>
  <si>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</si>
  <si>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</si>
  <si>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</si>
  <si>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</si>
  <si>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</si>
  <si>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</si>
  <si>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</si>
  <si>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</si>
  <si>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</si>
  <si>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</si>
  <si>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</si>
  <si>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</si>
  <si>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</si>
  <si>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</si>
  <si>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</si>
  <si>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</si>
  <si>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</si>
  <si>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</si>
  <si>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</si>
  <si>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</si>
  <si>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</si>
  <si>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</si>
  <si>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</si>
  <si>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</si>
  <si>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</si>
  <si>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</si>
  <si>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</si>
  <si>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</si>
  <si>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</si>
  <si>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</si>
  <si>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</si>
  <si>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</si>
  <si>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</si>
  <si>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</si>
  <si>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</si>
  <si>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</si>
  <si>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</si>
  <si>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</si>
  <si>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</si>
  <si>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</si>
  <si>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</si>
  <si>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</si>
  <si>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</si>
  <si>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LAS MUJERES</t>
  </si>
  <si>
    <t>Al 31 de diciembre de 2017 y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</si>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</sst>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Desktop/0322_EAEPE_18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9">
          <cell r="C19">
            <v>3297403.6283999998</v>
          </cell>
          <cell r="D19">
            <v>3297403.6283999998</v>
          </cell>
        </row>
        <row r="20">
          <cell r="D20">
            <v>0</v>
          </cell>
        </row>
        <row r="21">
          <cell r="D21">
            <v>3010000</v>
          </cell>
        </row>
        <row r="22">
          <cell r="D22">
            <v>0</v>
          </cell>
        </row>
        <row r="23">
          <cell r="D23">
            <v>100651.20954592501</v>
          </cell>
        </row>
        <row r="24">
          <cell r="D24">
            <v>458522.17682032491</v>
          </cell>
        </row>
        <row r="25">
          <cell r="D25">
            <v>372000</v>
          </cell>
        </row>
        <row r="26">
          <cell r="D26">
            <v>444000</v>
          </cell>
        </row>
        <row r="27">
          <cell r="D27">
            <v>101727.29000000001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28000</v>
          </cell>
        </row>
        <row r="31">
          <cell r="D31">
            <v>44733.8709093</v>
          </cell>
        </row>
        <row r="32">
          <cell r="D32">
            <v>329740.46984000003</v>
          </cell>
        </row>
        <row r="33">
          <cell r="D33">
            <v>333529.25436799997</v>
          </cell>
        </row>
        <row r="34">
          <cell r="D34">
            <v>16000</v>
          </cell>
        </row>
        <row r="35">
          <cell r="D35">
            <v>28000</v>
          </cell>
        </row>
        <row r="36">
          <cell r="D36">
            <v>6500</v>
          </cell>
        </row>
        <row r="37">
          <cell r="D37">
            <v>7500</v>
          </cell>
        </row>
        <row r="38">
          <cell r="D38">
            <v>1000</v>
          </cell>
        </row>
        <row r="39">
          <cell r="D39">
            <v>2500</v>
          </cell>
        </row>
        <row r="40">
          <cell r="D40">
            <v>1000</v>
          </cell>
        </row>
        <row r="41">
          <cell r="D41">
            <v>15000</v>
          </cell>
        </row>
        <row r="42">
          <cell r="D42">
            <v>1000</v>
          </cell>
        </row>
        <row r="43">
          <cell r="D43">
            <v>5500</v>
          </cell>
        </row>
        <row r="44">
          <cell r="D44">
            <v>500</v>
          </cell>
        </row>
        <row r="45">
          <cell r="D45">
            <v>36000</v>
          </cell>
        </row>
        <row r="48">
          <cell r="D48">
            <v>3500</v>
          </cell>
        </row>
        <row r="49">
          <cell r="D49">
            <v>1500</v>
          </cell>
        </row>
        <row r="50">
          <cell r="D50">
            <v>1500</v>
          </cell>
        </row>
        <row r="51">
          <cell r="D51">
            <v>2500</v>
          </cell>
        </row>
        <row r="52">
          <cell r="D52">
            <v>2500</v>
          </cell>
        </row>
        <row r="53">
          <cell r="D53">
            <v>56000</v>
          </cell>
        </row>
        <row r="54">
          <cell r="D54">
            <v>500</v>
          </cell>
        </row>
        <row r="55">
          <cell r="D55">
            <v>1000</v>
          </cell>
        </row>
        <row r="56">
          <cell r="D56">
            <v>18500</v>
          </cell>
        </row>
        <row r="57">
          <cell r="D57">
            <v>6000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9000</v>
          </cell>
        </row>
        <row r="61">
          <cell r="D61">
            <v>0</v>
          </cell>
        </row>
        <row r="62">
          <cell r="D62">
            <v>1000</v>
          </cell>
        </row>
        <row r="63">
          <cell r="D63">
            <v>92400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5000</v>
          </cell>
        </row>
        <row r="67">
          <cell r="D67">
            <v>0</v>
          </cell>
        </row>
        <row r="68">
          <cell r="D68">
            <v>5000</v>
          </cell>
        </row>
        <row r="69">
          <cell r="D69">
            <v>0</v>
          </cell>
        </row>
        <row r="70">
          <cell r="D70">
            <v>500</v>
          </cell>
        </row>
        <row r="71">
          <cell r="D71">
            <v>283800</v>
          </cell>
        </row>
        <row r="72">
          <cell r="D72">
            <v>0</v>
          </cell>
        </row>
        <row r="73">
          <cell r="D73">
            <v>3227</v>
          </cell>
        </row>
        <row r="74">
          <cell r="D74">
            <v>25000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1000</v>
          </cell>
        </row>
        <row r="78">
          <cell r="D78">
            <v>2000</v>
          </cell>
        </row>
        <row r="79">
          <cell r="D79">
            <v>2000</v>
          </cell>
        </row>
        <row r="80">
          <cell r="D80">
            <v>1000</v>
          </cell>
        </row>
        <row r="81">
          <cell r="D81">
            <v>25000</v>
          </cell>
        </row>
        <row r="82">
          <cell r="D82">
            <v>5000</v>
          </cell>
        </row>
        <row r="83">
          <cell r="D83">
            <v>1000</v>
          </cell>
        </row>
        <row r="84">
          <cell r="D84">
            <v>30000</v>
          </cell>
        </row>
        <row r="85">
          <cell r="D85">
            <v>66000</v>
          </cell>
        </row>
        <row r="86">
          <cell r="D86">
            <v>0</v>
          </cell>
        </row>
        <row r="87">
          <cell r="D87">
            <v>5000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4000</v>
          </cell>
        </row>
        <row r="91">
          <cell r="D91">
            <v>2000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15000</v>
          </cell>
        </row>
        <row r="96">
          <cell r="D96">
            <v>61489</v>
          </cell>
        </row>
        <row r="97">
          <cell r="D97">
            <v>21000</v>
          </cell>
        </row>
        <row r="98">
          <cell r="D98">
            <v>0</v>
          </cell>
        </row>
        <row r="99">
          <cell r="D99">
            <v>2000</v>
          </cell>
        </row>
        <row r="100">
          <cell r="D100">
            <v>18000</v>
          </cell>
        </row>
        <row r="101">
          <cell r="D101">
            <v>5000</v>
          </cell>
        </row>
        <row r="102">
          <cell r="D102">
            <v>78586.217713511011</v>
          </cell>
        </row>
        <row r="104">
          <cell r="D104">
            <v>16000</v>
          </cell>
        </row>
        <row r="105">
          <cell r="D105">
            <v>10000</v>
          </cell>
        </row>
        <row r="106">
          <cell r="D106">
            <v>2000</v>
          </cell>
        </row>
        <row r="107">
          <cell r="D107">
            <v>3500</v>
          </cell>
        </row>
        <row r="108">
          <cell r="D108">
            <v>0</v>
          </cell>
        </row>
        <row r="109">
          <cell r="D109">
            <v>0</v>
          </cell>
        </row>
        <row r="111">
          <cell r="D111">
            <v>0</v>
          </cell>
        </row>
        <row r="112">
          <cell r="D112">
            <v>8100</v>
          </cell>
        </row>
        <row r="113">
          <cell r="D113">
            <v>1200</v>
          </cell>
        </row>
        <row r="114">
          <cell r="D114">
            <v>12871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6">
          <cell r="C6">
            <v>3297403.6283999998</v>
          </cell>
          <cell r="D6">
            <v>0</v>
          </cell>
          <cell r="E6">
            <v>3297403.6283999998</v>
          </cell>
          <cell r="F6">
            <v>1576122.46</v>
          </cell>
          <cell r="G6">
            <v>1576122.46</v>
          </cell>
          <cell r="H6">
            <v>1721281.1683999998</v>
          </cell>
        </row>
        <row r="7">
          <cell r="C7">
            <v>3010000</v>
          </cell>
          <cell r="D7">
            <v>0</v>
          </cell>
          <cell r="E7">
            <v>3010000</v>
          </cell>
          <cell r="F7">
            <v>1199999.8400000001</v>
          </cell>
          <cell r="G7">
            <v>1199999.8400000001</v>
          </cell>
          <cell r="H7">
            <v>1810000.16</v>
          </cell>
        </row>
        <row r="8">
          <cell r="C8">
            <v>559173.38636624988</v>
          </cell>
          <cell r="D8">
            <v>0</v>
          </cell>
          <cell r="E8">
            <v>559173.38636624988</v>
          </cell>
          <cell r="F8">
            <v>5728.01</v>
          </cell>
          <cell r="G8">
            <v>4861.01</v>
          </cell>
          <cell r="H8">
            <v>553445.37636624987</v>
          </cell>
        </row>
        <row r="9">
          <cell r="C9">
            <v>816000</v>
          </cell>
          <cell r="D9">
            <v>0</v>
          </cell>
          <cell r="E9">
            <v>816000</v>
          </cell>
          <cell r="F9">
            <v>361675.15</v>
          </cell>
          <cell r="G9">
            <v>361675.15</v>
          </cell>
          <cell r="H9">
            <v>454324.85</v>
          </cell>
        </row>
        <row r="10">
          <cell r="C10">
            <v>837730.88511729997</v>
          </cell>
          <cell r="D10">
            <v>0</v>
          </cell>
          <cell r="E10">
            <v>837730.88511729997</v>
          </cell>
          <cell r="F10">
            <v>434901.01999999996</v>
          </cell>
          <cell r="G10">
            <v>394858.33999999997</v>
          </cell>
          <cell r="H10">
            <v>402829.86511730001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G14">
            <v>39191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15500</v>
          </cell>
        </row>
        <row r="22">
          <cell r="G22">
            <v>2132.84</v>
          </cell>
        </row>
        <row r="24">
          <cell r="G24">
            <v>32296.45</v>
          </cell>
        </row>
        <row r="25">
          <cell r="G25">
            <v>5220</v>
          </cell>
        </row>
        <row r="26">
          <cell r="G26">
            <v>186941.88</v>
          </cell>
        </row>
        <row r="27">
          <cell r="G27">
            <v>22212.04</v>
          </cell>
        </row>
        <row r="28">
          <cell r="G28">
            <v>11658</v>
          </cell>
        </row>
        <row r="29">
          <cell r="G29">
            <v>15862.42</v>
          </cell>
        </row>
        <row r="30">
          <cell r="G30">
            <v>499</v>
          </cell>
        </row>
        <row r="31">
          <cell r="G31">
            <v>28271.46</v>
          </cell>
        </row>
        <row r="32">
          <cell r="G32">
            <v>34525.11</v>
          </cell>
        </row>
        <row r="44">
          <cell r="G44">
            <v>22044.059999999998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4466</v>
          </cell>
        </row>
        <row r="52">
          <cell r="G52">
            <v>10150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5" t="s">
        <v>829</v>
      </c>
      <c r="B1" s="156"/>
      <c r="C1" s="156"/>
      <c r="D1" s="156"/>
      <c r="E1" s="157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8" t="s">
        <v>3302</v>
      </c>
      <c r="D3" s="158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80" zoomScaleNormal="80" workbookViewId="0">
      <selection activeCell="D21" sqref="D2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1" t="s">
        <v>542</v>
      </c>
      <c r="B1" s="171"/>
      <c r="C1" s="171"/>
      <c r="D1" s="171"/>
      <c r="E1" s="111"/>
      <c r="F1" s="111"/>
      <c r="G1" s="111"/>
      <c r="H1" s="111"/>
      <c r="I1" s="111"/>
      <c r="J1" s="111"/>
      <c r="K1" s="111"/>
    </row>
    <row r="2" spans="1:11" x14ac:dyDescent="0.25">
      <c r="A2" s="159" t="str">
        <f>ENTE_PUBLICO_A</f>
        <v>INSTITUTO MUNICIPAL DE LAS MUJERES, Gobierno del Estado de Guanajuato (a)</v>
      </c>
      <c r="B2" s="160"/>
      <c r="C2" s="160"/>
      <c r="D2" s="161"/>
    </row>
    <row r="3" spans="1:11" x14ac:dyDescent="0.25">
      <c r="A3" s="162" t="s">
        <v>166</v>
      </c>
      <c r="B3" s="163"/>
      <c r="C3" s="163"/>
      <c r="D3" s="164"/>
    </row>
    <row r="4" spans="1:11" x14ac:dyDescent="0.25">
      <c r="A4" s="165" t="str">
        <f>TRIMESTRE</f>
        <v>Del 1 de enero al 30 de junio de 2018 (b)</v>
      </c>
      <c r="B4" s="166"/>
      <c r="C4" s="166"/>
      <c r="D4" s="167"/>
    </row>
    <row r="5" spans="1:11" x14ac:dyDescent="0.25">
      <c r="A5" s="168" t="s">
        <v>118</v>
      </c>
      <c r="B5" s="169"/>
      <c r="C5" s="169"/>
      <c r="D5" s="170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9557981.0799999982</v>
      </c>
      <c r="C8" s="40">
        <f t="shared" ref="C8:D8" si="0">SUM(C9:C11)</f>
        <v>7026396.1600000001</v>
      </c>
      <c r="D8" s="40">
        <f t="shared" si="0"/>
        <v>6281122.0099999998</v>
      </c>
    </row>
    <row r="9" spans="1:11" x14ac:dyDescent="0.25">
      <c r="A9" s="53" t="s">
        <v>169</v>
      </c>
      <c r="B9" s="152">
        <v>9557981.0799999982</v>
      </c>
      <c r="C9" s="152">
        <v>7026396.1600000001</v>
      </c>
      <c r="D9" s="152">
        <v>6281122.0099999998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9557981.1175970603</v>
      </c>
      <c r="C13" s="40">
        <f t="shared" ref="C13:D13" si="2">C14+C15</f>
        <v>4009396.7399999993</v>
      </c>
      <c r="D13" s="40">
        <f t="shared" si="2"/>
        <v>3968487.0599999991</v>
      </c>
    </row>
    <row r="14" spans="1:11" x14ac:dyDescent="0.25">
      <c r="A14" s="53" t="s">
        <v>172</v>
      </c>
      <c r="B14" s="152">
        <v>9557981.1175970603</v>
      </c>
      <c r="C14" s="152">
        <v>4009396.7399999993</v>
      </c>
      <c r="D14" s="152">
        <v>3968487.0599999991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-3.7597062066197395E-2</v>
      </c>
      <c r="C21" s="40">
        <f t="shared" ref="C21:D21" si="4">C8-C13+C17</f>
        <v>3016999.4200000009</v>
      </c>
      <c r="D21" s="40">
        <f t="shared" si="4"/>
        <v>2312634.9500000007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-3.7597062066197395E-2</v>
      </c>
      <c r="C23" s="40">
        <f t="shared" ref="C23:D23" si="5">C21-C11</f>
        <v>3016999.4200000009</v>
      </c>
      <c r="D23" s="40">
        <f t="shared" si="5"/>
        <v>2312634.9500000007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-3.7597062066197395E-2</v>
      </c>
      <c r="C25" s="40">
        <f t="shared" ref="C25" si="6">C23-C17</f>
        <v>3016999.4200000009</v>
      </c>
      <c r="D25" s="40">
        <f>D23-D17</f>
        <v>2312634.9500000007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-3.7597062066197395E-2</v>
      </c>
      <c r="C33" s="61">
        <f t="shared" ref="C33:D33" si="8">C25+C29</f>
        <v>3016999.4200000009</v>
      </c>
      <c r="D33" s="61">
        <f t="shared" si="8"/>
        <v>2312634.9500000007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9557981.0799999982</v>
      </c>
      <c r="C48" s="124">
        <f>C9</f>
        <v>7026396.1600000001</v>
      </c>
      <c r="D48" s="124">
        <f t="shared" ref="D48" si="12">D9</f>
        <v>6281122.0099999998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9557981.1175970603</v>
      </c>
      <c r="C53" s="60">
        <f t="shared" ref="C53:D53" si="14">C14</f>
        <v>4009396.7399999993</v>
      </c>
      <c r="D53" s="60">
        <f t="shared" si="14"/>
        <v>3968487.0599999991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-3.7597062066197395E-2</v>
      </c>
      <c r="C57" s="61">
        <f>C48+C49-C53+C55</f>
        <v>3016999.4200000009</v>
      </c>
      <c r="D57" s="61">
        <f t="shared" ref="D57" si="16">D48+D49-D53+D55</f>
        <v>2312634.9500000007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-3.7597062066197395E-2</v>
      </c>
      <c r="C59" s="61">
        <f t="shared" ref="C59:D59" si="17">C57-C49</f>
        <v>3016999.4200000009</v>
      </c>
      <c r="D59" s="61">
        <f t="shared" si="17"/>
        <v>2312634.9500000007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9557981.0799999982</v>
      </c>
      <c r="Q2" s="18">
        <f>'Formato 4'!C8</f>
        <v>7026396.1600000001</v>
      </c>
      <c r="R2" s="18">
        <f>'Formato 4'!D8</f>
        <v>6281122.0099999998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9557981.0799999982</v>
      </c>
      <c r="Q3" s="18">
        <f>'Formato 4'!C9</f>
        <v>7026396.1600000001</v>
      </c>
      <c r="R3" s="18">
        <f>'Formato 4'!D9</f>
        <v>6281122.0099999998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9557981.1175970603</v>
      </c>
      <c r="Q6" s="18">
        <f>'Formato 4'!C13</f>
        <v>4009396.7399999993</v>
      </c>
      <c r="R6" s="18">
        <f>'Formato 4'!D13</f>
        <v>3968487.0599999991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9557981.1175970603</v>
      </c>
      <c r="Q7" s="18">
        <f>'Formato 4'!C14</f>
        <v>4009396.7399999993</v>
      </c>
      <c r="R7" s="18">
        <f>'Formato 4'!D14</f>
        <v>3968487.0599999991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-3.7597062066197395E-2</v>
      </c>
      <c r="Q12" s="18">
        <f>'Formato 4'!C21</f>
        <v>3016999.4200000009</v>
      </c>
      <c r="R12" s="18">
        <f>'Formato 4'!D21</f>
        <v>2312634.9500000007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-3.7597062066197395E-2</v>
      </c>
      <c r="Q13" s="18">
        <f>'Formato 4'!C23</f>
        <v>3016999.4200000009</v>
      </c>
      <c r="R13" s="18">
        <f>'Formato 4'!D23</f>
        <v>2312634.9500000007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-3.7597062066197395E-2</v>
      </c>
      <c r="Q14" s="18">
        <f>'Formato 4'!C25</f>
        <v>3016999.4200000009</v>
      </c>
      <c r="R14" s="18">
        <f>'Formato 4'!D25</f>
        <v>2312634.9500000007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-3.7597062066197395E-2</v>
      </c>
      <c r="Q18">
        <f>'Formato 4'!C33</f>
        <v>3016999.4200000009</v>
      </c>
      <c r="R18">
        <f>'Formato 4'!D33</f>
        <v>2312634.9500000007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9557981.0799999982</v>
      </c>
      <c r="Q26">
        <f>'Formato 4'!C48</f>
        <v>7026396.1600000001</v>
      </c>
      <c r="R26">
        <f>'Formato 4'!D48</f>
        <v>6281122.0099999998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9557981.1175970603</v>
      </c>
      <c r="Q30">
        <f>'Formato 4'!C53</f>
        <v>4009396.7399999993</v>
      </c>
      <c r="R30">
        <f>'Formato 4'!D53</f>
        <v>3968487.0599999991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0" zoomScaleNormal="80" workbookViewId="0">
      <selection activeCell="F18" sqref="F1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7" t="s">
        <v>206</v>
      </c>
      <c r="B1" s="177"/>
      <c r="C1" s="177"/>
      <c r="D1" s="177"/>
      <c r="E1" s="177"/>
      <c r="F1" s="177"/>
      <c r="G1" s="177"/>
    </row>
    <row r="2" spans="1:8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8" x14ac:dyDescent="0.25">
      <c r="A3" s="162" t="s">
        <v>207</v>
      </c>
      <c r="B3" s="163"/>
      <c r="C3" s="163"/>
      <c r="D3" s="163"/>
      <c r="E3" s="163"/>
      <c r="F3" s="163"/>
      <c r="G3" s="164"/>
    </row>
    <row r="4" spans="1:8" x14ac:dyDescent="0.25">
      <c r="A4" s="165" t="str">
        <f>TRIMESTRE</f>
        <v>Del 1 de enero al 30 de junio de 2018 (b)</v>
      </c>
      <c r="B4" s="166"/>
      <c r="C4" s="166"/>
      <c r="D4" s="166"/>
      <c r="E4" s="166"/>
      <c r="F4" s="166"/>
      <c r="G4" s="167"/>
    </row>
    <row r="5" spans="1:8" x14ac:dyDescent="0.25">
      <c r="A5" s="168" t="s">
        <v>118</v>
      </c>
      <c r="B5" s="169"/>
      <c r="C5" s="169"/>
      <c r="D5" s="169"/>
      <c r="E5" s="169"/>
      <c r="F5" s="169"/>
      <c r="G5" s="170"/>
    </row>
    <row r="6" spans="1:8" x14ac:dyDescent="0.25">
      <c r="A6" s="174" t="s">
        <v>214</v>
      </c>
      <c r="B6" s="176" t="s">
        <v>208</v>
      </c>
      <c r="C6" s="176"/>
      <c r="D6" s="176"/>
      <c r="E6" s="176"/>
      <c r="F6" s="176"/>
      <c r="G6" s="176" t="s">
        <v>209</v>
      </c>
    </row>
    <row r="7" spans="1:8" ht="30" x14ac:dyDescent="0.25">
      <c r="A7" s="1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>
        <v>0</v>
      </c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>
        <v>0</v>
      </c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>
        <v>0</v>
      </c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9554704.0799999982</v>
      </c>
      <c r="C35" s="60">
        <f t="shared" ref="C35:F35" si="5">C36</f>
        <v>0</v>
      </c>
      <c r="D35" s="60">
        <f t="shared" si="5"/>
        <v>9554704.0800000001</v>
      </c>
      <c r="E35" s="60">
        <f t="shared" si="5"/>
        <v>7023577.1600000001</v>
      </c>
      <c r="F35" s="60">
        <f t="shared" si="5"/>
        <v>6277352.0099999998</v>
      </c>
      <c r="G35" s="60">
        <f>G36</f>
        <v>-3277352.0699999984</v>
      </c>
    </row>
    <row r="36" spans="1:8" x14ac:dyDescent="0.25">
      <c r="A36" s="63" t="s">
        <v>242</v>
      </c>
      <c r="B36" s="60">
        <v>9554704.0799999982</v>
      </c>
      <c r="C36" s="60">
        <v>0</v>
      </c>
      <c r="D36" s="60">
        <f>9557981.08-3277</f>
        <v>9554704.0800000001</v>
      </c>
      <c r="E36" s="60">
        <f>7026396.16-2819</f>
        <v>7023577.1600000001</v>
      </c>
      <c r="F36" s="145">
        <f>6281122.01-3770</f>
        <v>6277352.0099999998</v>
      </c>
      <c r="G36" s="60">
        <f>F36-B36</f>
        <v>-3277352.0699999984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3277</v>
      </c>
      <c r="D37" s="60">
        <f t="shared" si="6"/>
        <v>3277</v>
      </c>
      <c r="E37" s="60">
        <f t="shared" si="6"/>
        <v>2819</v>
      </c>
      <c r="F37" s="60">
        <f t="shared" si="6"/>
        <v>3770</v>
      </c>
      <c r="G37" s="60">
        <f t="shared" si="6"/>
        <v>3770</v>
      </c>
    </row>
    <row r="38" spans="1:8" x14ac:dyDescent="0.25">
      <c r="A38" s="63" t="s">
        <v>244</v>
      </c>
      <c r="B38" s="60"/>
      <c r="C38" s="60"/>
      <c r="D38" s="60"/>
      <c r="E38" s="60"/>
      <c r="F38" s="60">
        <v>0</v>
      </c>
      <c r="G38" s="60">
        <f>F38-B38</f>
        <v>0</v>
      </c>
    </row>
    <row r="39" spans="1:8" x14ac:dyDescent="0.25">
      <c r="A39" s="63" t="s">
        <v>245</v>
      </c>
      <c r="B39" s="60"/>
      <c r="C39" s="60">
        <v>3277</v>
      </c>
      <c r="D39" s="60">
        <v>3277</v>
      </c>
      <c r="E39" s="60">
        <v>2819</v>
      </c>
      <c r="F39" s="60">
        <v>3770</v>
      </c>
      <c r="G39" s="60">
        <f>F39-B39</f>
        <v>3770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9554704.0799999982</v>
      </c>
      <c r="C41" s="61">
        <f t="shared" ref="C41:E41" si="7">SUM(C9,C10,C11,C12,C13,C14,C15,C16,C28,C34,C35,C37)</f>
        <v>3277</v>
      </c>
      <c r="D41" s="61">
        <f t="shared" si="7"/>
        <v>9557981.0800000001</v>
      </c>
      <c r="E41" s="61">
        <f t="shared" si="7"/>
        <v>7026396.1600000001</v>
      </c>
      <c r="F41" s="61">
        <f>SUM(F9,F10,F11,F12,F13,F14,F15,F16,F28,F34,F35,F37)</f>
        <v>6281122.0099999998</v>
      </c>
      <c r="G41" s="61">
        <f>SUM(G9,G10,G11,G12,G13,G14,G15,G16,G28,G34,G35,G37)</f>
        <v>-3273582.0699999984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9554704.0799999982</v>
      </c>
      <c r="C70" s="61">
        <f t="shared" ref="C70:G70" si="13">C41+C65+C67</f>
        <v>3277</v>
      </c>
      <c r="D70" s="61">
        <f t="shared" si="13"/>
        <v>9557981.0800000001</v>
      </c>
      <c r="E70" s="61">
        <f t="shared" si="13"/>
        <v>7026396.1600000001</v>
      </c>
      <c r="F70" s="61">
        <f t="shared" si="13"/>
        <v>6281122.0099999998</v>
      </c>
      <c r="G70" s="61">
        <f t="shared" si="13"/>
        <v>-3273582.0699999984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9554704.0799999982</v>
      </c>
      <c r="Q29" s="18">
        <f>'Formato 5'!C35</f>
        <v>0</v>
      </c>
      <c r="R29" s="18">
        <f>'Formato 5'!D35</f>
        <v>9554704.0800000001</v>
      </c>
      <c r="S29" s="18">
        <f>'Formato 5'!E35</f>
        <v>7023577.1600000001</v>
      </c>
      <c r="T29" s="18">
        <f>'Formato 5'!F35</f>
        <v>6277352.0099999998</v>
      </c>
      <c r="U29" s="18">
        <f>'Formato 5'!G35</f>
        <v>-3277352.0699999984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9554704.0799999982</v>
      </c>
      <c r="Q30" s="18">
        <f>'Formato 5'!C36</f>
        <v>0</v>
      </c>
      <c r="R30" s="18">
        <f>'Formato 5'!D36</f>
        <v>9554704.0800000001</v>
      </c>
      <c r="S30" s="18">
        <f>'Formato 5'!E36</f>
        <v>7023577.1600000001</v>
      </c>
      <c r="T30" s="18">
        <f>'Formato 5'!F36</f>
        <v>6277352.0099999998</v>
      </c>
      <c r="U30" s="18">
        <f>'Formato 5'!G36</f>
        <v>-3277352.0699999984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3277</v>
      </c>
      <c r="R31" s="18">
        <f>'Formato 5'!D37</f>
        <v>3277</v>
      </c>
      <c r="S31" s="18">
        <f>'Formato 5'!E37</f>
        <v>2819</v>
      </c>
      <c r="T31" s="18">
        <f>'Formato 5'!F37</f>
        <v>3770</v>
      </c>
      <c r="U31" s="18">
        <f>'Formato 5'!G37</f>
        <v>3770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3277</v>
      </c>
      <c r="R33" s="18">
        <f>'Formato 5'!D39</f>
        <v>3277</v>
      </c>
      <c r="S33" s="18">
        <f>'Formato 5'!E39</f>
        <v>2819</v>
      </c>
      <c r="T33" s="18">
        <f>'Formato 5'!F39</f>
        <v>3770</v>
      </c>
      <c r="U33" s="18">
        <f>'Formato 5'!G39</f>
        <v>3770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9554704.0799999982</v>
      </c>
      <c r="Q34">
        <f>'Formato 5'!C41</f>
        <v>3277</v>
      </c>
      <c r="R34">
        <f>'Formato 5'!D41</f>
        <v>9557981.0800000001</v>
      </c>
      <c r="S34">
        <f>'Formato 5'!E41</f>
        <v>7026396.1600000001</v>
      </c>
      <c r="T34">
        <f>'Formato 5'!F41</f>
        <v>6281122.0099999998</v>
      </c>
      <c r="U34">
        <f>'Formato 5'!G41</f>
        <v>-3273582.0699999984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abSelected="1" zoomScale="60" zoomScaleNormal="60" zoomScalePageLayoutView="90" workbookViewId="0">
      <selection activeCell="E20" sqref="E2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8" t="s">
        <v>3285</v>
      </c>
      <c r="B1" s="177"/>
      <c r="C1" s="177"/>
      <c r="D1" s="177"/>
      <c r="E1" s="177"/>
      <c r="F1" s="177"/>
      <c r="G1" s="177"/>
    </row>
    <row r="2" spans="1:7" x14ac:dyDescent="0.25">
      <c r="A2" s="181" t="str">
        <f>ENTE_PUBLICO_A</f>
        <v>INSTITUTO MUNICIPAL DE LAS MUJERES, Gobierno del Estado de Guanajuato (a)</v>
      </c>
      <c r="B2" s="181"/>
      <c r="C2" s="181"/>
      <c r="D2" s="181"/>
      <c r="E2" s="181"/>
      <c r="F2" s="181"/>
      <c r="G2" s="181"/>
    </row>
    <row r="3" spans="1:7" x14ac:dyDescent="0.25">
      <c r="A3" s="182" t="s">
        <v>277</v>
      </c>
      <c r="B3" s="182"/>
      <c r="C3" s="182"/>
      <c r="D3" s="182"/>
      <c r="E3" s="182"/>
      <c r="F3" s="182"/>
      <c r="G3" s="182"/>
    </row>
    <row r="4" spans="1:7" x14ac:dyDescent="0.25">
      <c r="A4" s="182" t="s">
        <v>278</v>
      </c>
      <c r="B4" s="182"/>
      <c r="C4" s="182"/>
      <c r="D4" s="182"/>
      <c r="E4" s="182"/>
      <c r="F4" s="182"/>
      <c r="G4" s="182"/>
    </row>
    <row r="5" spans="1:7" x14ac:dyDescent="0.25">
      <c r="A5" s="183" t="str">
        <f>TRIMESTRE</f>
        <v>Del 1 de enero al 30 de junio de 2018 (b)</v>
      </c>
      <c r="B5" s="183"/>
      <c r="C5" s="183"/>
      <c r="D5" s="183"/>
      <c r="E5" s="183"/>
      <c r="F5" s="183"/>
      <c r="G5" s="183"/>
    </row>
    <row r="6" spans="1:7" x14ac:dyDescent="0.25">
      <c r="A6" s="175" t="s">
        <v>118</v>
      </c>
      <c r="B6" s="175"/>
      <c r="C6" s="175"/>
      <c r="D6" s="175"/>
      <c r="E6" s="175"/>
      <c r="F6" s="175"/>
      <c r="G6" s="175"/>
    </row>
    <row r="7" spans="1:7" ht="15" customHeight="1" x14ac:dyDescent="0.25">
      <c r="A7" s="179" t="s">
        <v>0</v>
      </c>
      <c r="B7" s="179" t="s">
        <v>279</v>
      </c>
      <c r="C7" s="179"/>
      <c r="D7" s="179"/>
      <c r="E7" s="179"/>
      <c r="F7" s="179"/>
      <c r="G7" s="180" t="s">
        <v>280</v>
      </c>
    </row>
    <row r="8" spans="1:7" ht="30" x14ac:dyDescent="0.25">
      <c r="A8" s="1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9"/>
    </row>
    <row r="9" spans="1:7" x14ac:dyDescent="0.25">
      <c r="A9" s="82" t="s">
        <v>285</v>
      </c>
      <c r="B9" s="79">
        <f>SUM(B10,B18,B28,B38,B48,B58,B62,B71,B75)</f>
        <v>9554704.1175970603</v>
      </c>
      <c r="C9" s="79">
        <f t="shared" ref="C9:G9" si="0">SUM(C10,C18,C28,C38,C48,C58,C62,C71,C75)</f>
        <v>3277</v>
      </c>
      <c r="D9" s="79">
        <f t="shared" si="0"/>
        <v>9557981.1175970603</v>
      </c>
      <c r="E9" s="79">
        <f t="shared" si="0"/>
        <v>4009396.7399999993</v>
      </c>
      <c r="F9" s="79">
        <f t="shared" si="0"/>
        <v>3968487.0599999991</v>
      </c>
      <c r="G9" s="79">
        <f t="shared" si="0"/>
        <v>5548584.3775970619</v>
      </c>
    </row>
    <row r="10" spans="1:7" x14ac:dyDescent="0.25">
      <c r="A10" s="83" t="s">
        <v>286</v>
      </c>
      <c r="B10" s="80">
        <f>SUM(B11:B17)</f>
        <v>8520307.8998835497</v>
      </c>
      <c r="C10" s="80">
        <f t="shared" ref="C10:E10" si="1">SUM(C11:C17)</f>
        <v>0</v>
      </c>
      <c r="D10" s="80">
        <f t="shared" si="1"/>
        <v>8520307.8998835497</v>
      </c>
      <c r="E10" s="80">
        <f t="shared" si="1"/>
        <v>3578426.4799999995</v>
      </c>
      <c r="F10" s="80">
        <v>3537516.7999999993</v>
      </c>
      <c r="G10" s="80">
        <f>SUM(G11:G17)</f>
        <v>4941881.4198835501</v>
      </c>
    </row>
    <row r="11" spans="1:7" x14ac:dyDescent="0.25">
      <c r="A11" s="84" t="s">
        <v>287</v>
      </c>
      <c r="B11" s="80">
        <v>3297403.6283999998</v>
      </c>
      <c r="C11" s="80">
        <f>+D11-B11</f>
        <v>0</v>
      </c>
      <c r="D11" s="153">
        <f>+'[1]FORMATO PRESUPUESTO VS EJERCIDO'!$D$19</f>
        <v>3297403.6283999998</v>
      </c>
      <c r="E11" s="154">
        <v>1576122.46</v>
      </c>
      <c r="F11" s="154">
        <v>1576122.46</v>
      </c>
      <c r="G11" s="80">
        <f>D11-E11</f>
        <v>1721281.1683999998</v>
      </c>
    </row>
    <row r="12" spans="1:7" x14ac:dyDescent="0.25">
      <c r="A12" s="84" t="s">
        <v>288</v>
      </c>
      <c r="B12" s="80">
        <v>3010000</v>
      </c>
      <c r="C12" s="80">
        <f t="shared" ref="C12:C38" si="2">+D12-B12</f>
        <v>0</v>
      </c>
      <c r="D12" s="153">
        <f>+SUM('[1]FORMATO PRESUPUESTO VS EJERCIDO'!$D$20:$D$21)</f>
        <v>3010000</v>
      </c>
      <c r="E12" s="154">
        <v>1199999.8400000001</v>
      </c>
      <c r="F12" s="154">
        <v>1199999.8400000001</v>
      </c>
      <c r="G12" s="80">
        <f>D12-E12</f>
        <v>1810000.16</v>
      </c>
    </row>
    <row r="13" spans="1:7" x14ac:dyDescent="0.25">
      <c r="A13" s="84" t="s">
        <v>289</v>
      </c>
      <c r="B13" s="80">
        <v>559173.38636624988</v>
      </c>
      <c r="C13" s="80">
        <f t="shared" si="2"/>
        <v>0</v>
      </c>
      <c r="D13" s="153">
        <f>+SUM('[1]FORMATO PRESUPUESTO VS EJERCIDO'!$D$22:$D$24)</f>
        <v>559173.38636624988</v>
      </c>
      <c r="E13" s="154">
        <v>5728.01</v>
      </c>
      <c r="F13" s="154">
        <v>4861.01</v>
      </c>
      <c r="G13" s="80">
        <f t="shared" ref="G13:G17" si="3">D13-E13</f>
        <v>553445.37636624987</v>
      </c>
    </row>
    <row r="14" spans="1:7" x14ac:dyDescent="0.25">
      <c r="A14" s="84" t="s">
        <v>290</v>
      </c>
      <c r="B14" s="80">
        <v>816000</v>
      </c>
      <c r="C14" s="80">
        <f t="shared" si="2"/>
        <v>0</v>
      </c>
      <c r="D14" s="153">
        <f>+SUM('[1]FORMATO PRESUPUESTO VS EJERCIDO'!$D$25:$D$26)</f>
        <v>816000</v>
      </c>
      <c r="E14" s="154">
        <v>361675.15</v>
      </c>
      <c r="F14" s="154">
        <v>361675.15</v>
      </c>
      <c r="G14" s="80">
        <f t="shared" si="3"/>
        <v>454324.85</v>
      </c>
    </row>
    <row r="15" spans="1:7" x14ac:dyDescent="0.25">
      <c r="A15" s="84" t="s">
        <v>291</v>
      </c>
      <c r="B15" s="80">
        <v>837730.88511729997</v>
      </c>
      <c r="C15" s="80">
        <f t="shared" si="2"/>
        <v>0</v>
      </c>
      <c r="D15" s="153">
        <f>+SUM('[1]FORMATO PRESUPUESTO VS EJERCIDO'!$D$27:$D$33)</f>
        <v>837730.88511729997</v>
      </c>
      <c r="E15" s="154">
        <v>434901.01999999996</v>
      </c>
      <c r="F15" s="154">
        <v>394858.33999999997</v>
      </c>
      <c r="G15" s="80">
        <f t="shared" si="3"/>
        <v>402829.86511730001</v>
      </c>
    </row>
    <row r="16" spans="1:7" x14ac:dyDescent="0.25">
      <c r="A16" s="84" t="s">
        <v>292</v>
      </c>
      <c r="B16" s="80">
        <v>0</v>
      </c>
      <c r="C16" s="80">
        <f t="shared" si="2"/>
        <v>0</v>
      </c>
      <c r="D16" s="80">
        <v>0</v>
      </c>
      <c r="E16" s="154">
        <v>0</v>
      </c>
      <c r="F16" s="154">
        <v>0</v>
      </c>
      <c r="G16" s="80">
        <f t="shared" si="3"/>
        <v>0</v>
      </c>
    </row>
    <row r="17" spans="1:7" x14ac:dyDescent="0.25">
      <c r="A17" s="84" t="s">
        <v>293</v>
      </c>
      <c r="B17" s="80">
        <v>0</v>
      </c>
      <c r="C17" s="80">
        <f t="shared" si="2"/>
        <v>0</v>
      </c>
      <c r="D17" s="80">
        <v>0</v>
      </c>
      <c r="E17" s="154">
        <v>0</v>
      </c>
      <c r="F17" s="154">
        <v>0</v>
      </c>
      <c r="G17" s="80">
        <f t="shared" si="3"/>
        <v>0</v>
      </c>
    </row>
    <row r="18" spans="1:7" x14ac:dyDescent="0.25">
      <c r="A18" s="83" t="s">
        <v>294</v>
      </c>
      <c r="B18" s="80">
        <f>SUM(B19:B27)</f>
        <v>112500</v>
      </c>
      <c r="C18" s="80">
        <f t="shared" si="2"/>
        <v>19500</v>
      </c>
      <c r="D18" s="80">
        <f t="shared" ref="D18:F18" si="4">SUM(D19:D27)</f>
        <v>132000</v>
      </c>
      <c r="E18" s="80">
        <f t="shared" si="4"/>
        <v>56823.839999999997</v>
      </c>
      <c r="F18" s="80">
        <f t="shared" si="4"/>
        <v>56823.839999999997</v>
      </c>
      <c r="G18" s="80">
        <f>SUM(G19:G27)</f>
        <v>75176.160000000003</v>
      </c>
    </row>
    <row r="19" spans="1:7" x14ac:dyDescent="0.25">
      <c r="A19" s="84" t="s">
        <v>295</v>
      </c>
      <c r="B19" s="80">
        <v>54500</v>
      </c>
      <c r="C19" s="80">
        <f t="shared" si="2"/>
        <v>4500</v>
      </c>
      <c r="D19" s="153">
        <f>+SUM('[1]FORMATO PRESUPUESTO VS EJERCIDO'!$D$34:$D$38)</f>
        <v>59000</v>
      </c>
      <c r="E19" s="154">
        <v>39191</v>
      </c>
      <c r="F19" s="154">
        <v>39191</v>
      </c>
      <c r="G19" s="80">
        <f>D19-E19</f>
        <v>19809</v>
      </c>
    </row>
    <row r="20" spans="1:7" x14ac:dyDescent="0.25">
      <c r="A20" s="84" t="s">
        <v>296</v>
      </c>
      <c r="B20" s="80">
        <v>9000</v>
      </c>
      <c r="C20" s="80">
        <f t="shared" si="2"/>
        <v>-6500</v>
      </c>
      <c r="D20" s="153">
        <f>+SUM('[1]FORMATO PRESUPUESTO VS EJERCIDO'!$D$39)</f>
        <v>2500</v>
      </c>
      <c r="E20" s="154">
        <v>0</v>
      </c>
      <c r="F20" s="154">
        <v>0</v>
      </c>
      <c r="G20" s="80">
        <f t="shared" ref="G20:G27" si="5">D20-E20</f>
        <v>2500</v>
      </c>
    </row>
    <row r="21" spans="1:7" x14ac:dyDescent="0.25">
      <c r="A21" s="84" t="s">
        <v>297</v>
      </c>
      <c r="B21" s="80">
        <v>0</v>
      </c>
      <c r="C21" s="80">
        <f t="shared" si="2"/>
        <v>0</v>
      </c>
      <c r="D21" s="80">
        <v>0</v>
      </c>
      <c r="E21" s="154">
        <v>0</v>
      </c>
      <c r="F21" s="154">
        <v>0</v>
      </c>
      <c r="G21" s="80">
        <f t="shared" si="5"/>
        <v>0</v>
      </c>
    </row>
    <row r="22" spans="1:7" x14ac:dyDescent="0.25">
      <c r="A22" s="84" t="s">
        <v>298</v>
      </c>
      <c r="B22" s="80">
        <v>1500</v>
      </c>
      <c r="C22" s="80">
        <f t="shared" si="2"/>
        <v>21000</v>
      </c>
      <c r="D22" s="153">
        <f>+SUM('[1]FORMATO PRESUPUESTO VS EJERCIDO'!$D$40:$D$43)</f>
        <v>22500</v>
      </c>
      <c r="E22" s="154">
        <v>0</v>
      </c>
      <c r="F22" s="154">
        <v>0</v>
      </c>
      <c r="G22" s="80">
        <f t="shared" si="5"/>
        <v>22500</v>
      </c>
    </row>
    <row r="23" spans="1:7" x14ac:dyDescent="0.25">
      <c r="A23" s="84" t="s">
        <v>299</v>
      </c>
      <c r="B23" s="80">
        <v>0</v>
      </c>
      <c r="C23" s="80">
        <f t="shared" si="2"/>
        <v>0</v>
      </c>
      <c r="D23" s="80">
        <v>0</v>
      </c>
      <c r="E23" s="154">
        <v>0</v>
      </c>
      <c r="F23" s="154">
        <v>0</v>
      </c>
      <c r="G23" s="80">
        <f t="shared" si="5"/>
        <v>0</v>
      </c>
    </row>
    <row r="24" spans="1:7" x14ac:dyDescent="0.25">
      <c r="A24" s="84" t="s">
        <v>300</v>
      </c>
      <c r="B24" s="80">
        <v>37500</v>
      </c>
      <c r="C24" s="80">
        <f t="shared" si="2"/>
        <v>-1000</v>
      </c>
      <c r="D24" s="153">
        <f>+SUM('[1]FORMATO PRESUPUESTO VS EJERCIDO'!$D$44:$D$45)</f>
        <v>36500</v>
      </c>
      <c r="E24" s="154">
        <v>15500</v>
      </c>
      <c r="F24" s="154">
        <v>15500</v>
      </c>
      <c r="G24" s="80">
        <f t="shared" si="5"/>
        <v>21000</v>
      </c>
    </row>
    <row r="25" spans="1:7" x14ac:dyDescent="0.25">
      <c r="A25" s="84" t="s">
        <v>301</v>
      </c>
      <c r="B25" s="80"/>
      <c r="C25" s="80">
        <f t="shared" si="2"/>
        <v>0</v>
      </c>
      <c r="D25" s="80"/>
      <c r="E25" s="154">
        <v>0</v>
      </c>
      <c r="F25" s="154">
        <v>0</v>
      </c>
      <c r="G25" s="80">
        <f t="shared" si="5"/>
        <v>0</v>
      </c>
    </row>
    <row r="26" spans="1:7" x14ac:dyDescent="0.25">
      <c r="A26" s="84" t="s">
        <v>302</v>
      </c>
      <c r="B26" s="80"/>
      <c r="C26" s="80">
        <f t="shared" si="2"/>
        <v>0</v>
      </c>
      <c r="D26" s="80"/>
      <c r="E26" s="154">
        <v>0</v>
      </c>
      <c r="F26" s="154">
        <v>0</v>
      </c>
      <c r="G26" s="80">
        <f t="shared" si="5"/>
        <v>0</v>
      </c>
    </row>
    <row r="27" spans="1:7" x14ac:dyDescent="0.25">
      <c r="A27" s="84" t="s">
        <v>303</v>
      </c>
      <c r="B27" s="80">
        <v>10000</v>
      </c>
      <c r="C27" s="80">
        <f t="shared" si="2"/>
        <v>1500</v>
      </c>
      <c r="D27" s="153">
        <f>+SUM('[1]FORMATO PRESUPUESTO VS EJERCIDO'!$D$48:$D$52)</f>
        <v>11500</v>
      </c>
      <c r="E27" s="154">
        <v>2132.84</v>
      </c>
      <c r="F27" s="154">
        <v>2132.84</v>
      </c>
      <c r="G27" s="80">
        <f t="shared" si="5"/>
        <v>9367.16</v>
      </c>
    </row>
    <row r="28" spans="1:7" x14ac:dyDescent="0.25">
      <c r="A28" s="83" t="s">
        <v>304</v>
      </c>
      <c r="B28" s="80">
        <f>SUM(B29:B37)</f>
        <v>900396.21771351097</v>
      </c>
      <c r="C28" s="80">
        <f t="shared" si="2"/>
        <v>-48394</v>
      </c>
      <c r="D28" s="80">
        <f t="shared" ref="D28:G28" si="6">SUM(D29:D37)</f>
        <v>852002.21771351097</v>
      </c>
      <c r="E28" s="80">
        <f t="shared" si="6"/>
        <v>337486.36000000004</v>
      </c>
      <c r="F28" s="80">
        <f t="shared" si="6"/>
        <v>337486.36000000004</v>
      </c>
      <c r="G28" s="80">
        <f t="shared" si="6"/>
        <v>514515.85771351098</v>
      </c>
    </row>
    <row r="29" spans="1:7" x14ac:dyDescent="0.25">
      <c r="A29" s="84" t="s">
        <v>305</v>
      </c>
      <c r="B29" s="80">
        <v>88000</v>
      </c>
      <c r="C29" s="80">
        <f t="shared" si="2"/>
        <v>-6000</v>
      </c>
      <c r="D29" s="153">
        <f>+SUM('[1]FORMATO PRESUPUESTO VS EJERCIDO'!$D$53:$D$58)</f>
        <v>82000</v>
      </c>
      <c r="E29" s="154">
        <v>32296.45</v>
      </c>
      <c r="F29" s="154">
        <v>32296.45</v>
      </c>
      <c r="G29" s="80">
        <f>D29-E29</f>
        <v>49703.55</v>
      </c>
    </row>
    <row r="30" spans="1:7" x14ac:dyDescent="0.25">
      <c r="A30" s="84" t="s">
        <v>306</v>
      </c>
      <c r="B30" s="80">
        <v>5000</v>
      </c>
      <c r="C30" s="80">
        <f t="shared" si="2"/>
        <v>4000</v>
      </c>
      <c r="D30" s="153">
        <f>+SUM('[1]FORMATO PRESUPUESTO VS EJERCIDO'!$D$59:$D$61)</f>
        <v>9000</v>
      </c>
      <c r="E30" s="154">
        <v>5220</v>
      </c>
      <c r="F30" s="154">
        <v>5220</v>
      </c>
      <c r="G30" s="80">
        <f t="shared" ref="G30:G37" si="7">D30-E30</f>
        <v>3780</v>
      </c>
    </row>
    <row r="31" spans="1:7" x14ac:dyDescent="0.25">
      <c r="A31" s="84" t="s">
        <v>307</v>
      </c>
      <c r="B31" s="80">
        <v>394900</v>
      </c>
      <c r="C31" s="80">
        <f t="shared" si="2"/>
        <v>-7200</v>
      </c>
      <c r="D31" s="153">
        <f>+SUM('[1]FORMATO PRESUPUESTO VS EJERCIDO'!$D$62:$D$72)</f>
        <v>387700</v>
      </c>
      <c r="E31" s="154">
        <v>186941.88</v>
      </c>
      <c r="F31" s="154">
        <v>186941.88</v>
      </c>
      <c r="G31" s="80">
        <f t="shared" si="7"/>
        <v>200758.12</v>
      </c>
    </row>
    <row r="32" spans="1:7" x14ac:dyDescent="0.25">
      <c r="A32" s="84" t="s">
        <v>308</v>
      </c>
      <c r="B32" s="80">
        <v>31000</v>
      </c>
      <c r="C32" s="80">
        <f t="shared" si="2"/>
        <v>-2773</v>
      </c>
      <c r="D32" s="153">
        <f>+SUM('[1]FORMATO PRESUPUESTO VS EJERCIDO'!$D$73:$D$76)</f>
        <v>28227</v>
      </c>
      <c r="E32" s="154">
        <v>22212.04</v>
      </c>
      <c r="F32" s="154">
        <v>22212.04</v>
      </c>
      <c r="G32" s="80">
        <f t="shared" si="7"/>
        <v>6014.9599999999991</v>
      </c>
    </row>
    <row r="33" spans="1:7" x14ac:dyDescent="0.25">
      <c r="A33" s="84" t="s">
        <v>309</v>
      </c>
      <c r="B33" s="80">
        <v>41500</v>
      </c>
      <c r="C33" s="80">
        <f t="shared" si="2"/>
        <v>-4500</v>
      </c>
      <c r="D33" s="153">
        <f>+SUM('[1]FORMATO PRESUPUESTO VS EJERCIDO'!$D$77:$D$83)</f>
        <v>37000</v>
      </c>
      <c r="E33" s="154">
        <v>11658</v>
      </c>
      <c r="F33" s="154">
        <v>11658</v>
      </c>
      <c r="G33" s="80">
        <f t="shared" si="7"/>
        <v>25342</v>
      </c>
    </row>
    <row r="34" spans="1:7" x14ac:dyDescent="0.25">
      <c r="A34" s="84" t="s">
        <v>310</v>
      </c>
      <c r="B34" s="80">
        <v>116000</v>
      </c>
      <c r="C34" s="80">
        <f t="shared" si="2"/>
        <v>-15000</v>
      </c>
      <c r="D34" s="153">
        <f>+SUM('[1]FORMATO PRESUPUESTO VS EJERCIDO'!$D$84:$D$87)</f>
        <v>101000</v>
      </c>
      <c r="E34" s="154">
        <v>15862.42</v>
      </c>
      <c r="F34" s="154">
        <v>15862.42</v>
      </c>
      <c r="G34" s="80">
        <f t="shared" si="7"/>
        <v>85137.58</v>
      </c>
    </row>
    <row r="35" spans="1:7" x14ac:dyDescent="0.25">
      <c r="A35" s="84" t="s">
        <v>311</v>
      </c>
      <c r="B35" s="80">
        <v>9500</v>
      </c>
      <c r="C35" s="80">
        <f t="shared" si="2"/>
        <v>-3500</v>
      </c>
      <c r="D35" s="153">
        <f>+SUM('[1]FORMATO PRESUPUESTO VS EJERCIDO'!$D$88:$D$93)</f>
        <v>6000</v>
      </c>
      <c r="E35" s="154">
        <v>499</v>
      </c>
      <c r="F35" s="154">
        <v>499</v>
      </c>
      <c r="G35" s="80">
        <f t="shared" si="7"/>
        <v>5501</v>
      </c>
    </row>
    <row r="36" spans="1:7" x14ac:dyDescent="0.25">
      <c r="A36" s="84" t="s">
        <v>312</v>
      </c>
      <c r="B36" s="80">
        <v>130910</v>
      </c>
      <c r="C36" s="80">
        <f t="shared" si="2"/>
        <v>-13421</v>
      </c>
      <c r="D36" s="153">
        <f>+SUM('[1]FORMATO PRESUPUESTO VS EJERCIDO'!$D$94:$D$100)</f>
        <v>117489</v>
      </c>
      <c r="E36" s="154">
        <v>28271.46</v>
      </c>
      <c r="F36" s="154">
        <v>28271.46</v>
      </c>
      <c r="G36" s="80">
        <f t="shared" si="7"/>
        <v>89217.540000000008</v>
      </c>
    </row>
    <row r="37" spans="1:7" x14ac:dyDescent="0.25">
      <c r="A37" s="84" t="s">
        <v>313</v>
      </c>
      <c r="B37" s="80">
        <v>83586.217713511011</v>
      </c>
      <c r="C37" s="80">
        <f t="shared" si="2"/>
        <v>0</v>
      </c>
      <c r="D37" s="153">
        <f>+SUM('[1]FORMATO PRESUPUESTO VS EJERCIDO'!$D$101:$D$102)</f>
        <v>83586.217713511011</v>
      </c>
      <c r="E37" s="154">
        <v>34525.11</v>
      </c>
      <c r="F37" s="154">
        <v>34525.11</v>
      </c>
      <c r="G37" s="80">
        <f t="shared" si="7"/>
        <v>49061.10771351101</v>
      </c>
    </row>
    <row r="38" spans="1:7" x14ac:dyDescent="0.25">
      <c r="A38" s="83" t="s">
        <v>314</v>
      </c>
      <c r="B38" s="80">
        <f>SUM(B39:B47)</f>
        <v>0</v>
      </c>
      <c r="C38" s="80">
        <f t="shared" si="2"/>
        <v>0</v>
      </c>
      <c r="D38" s="80">
        <f t="shared" ref="D38:G38" si="8">SUM(D39:D47)</f>
        <v>0</v>
      </c>
      <c r="E38" s="80">
        <f t="shared" si="8"/>
        <v>0</v>
      </c>
      <c r="F38" s="80">
        <f t="shared" si="8"/>
        <v>0</v>
      </c>
      <c r="G38" s="80">
        <f t="shared" si="8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9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21500</v>
      </c>
      <c r="C48" s="80">
        <f t="shared" ref="C48:C52" si="10">+D48-B48</f>
        <v>32171</v>
      </c>
      <c r="D48" s="80">
        <f t="shared" ref="D48:G48" si="11">SUM(D49:D57)</f>
        <v>53671</v>
      </c>
      <c r="E48" s="80">
        <f t="shared" si="11"/>
        <v>36660.06</v>
      </c>
      <c r="F48" s="80">
        <f t="shared" si="11"/>
        <v>36660.06</v>
      </c>
      <c r="G48" s="80">
        <f t="shared" si="11"/>
        <v>17010.940000000002</v>
      </c>
    </row>
    <row r="49" spans="1:7" x14ac:dyDescent="0.25">
      <c r="A49" s="84" t="s">
        <v>325</v>
      </c>
      <c r="B49" s="80">
        <v>5000</v>
      </c>
      <c r="C49" s="80">
        <f t="shared" si="10"/>
        <v>23000</v>
      </c>
      <c r="D49" s="153">
        <f>+SUM('[1]FORMATO PRESUPUESTO VS EJERCIDO'!$D$104:$D$106)</f>
        <v>28000</v>
      </c>
      <c r="E49" s="154">
        <v>22044.059999999998</v>
      </c>
      <c r="F49" s="154">
        <v>22044.059999999998</v>
      </c>
      <c r="G49" s="80">
        <f>D49-E49</f>
        <v>5955.9400000000023</v>
      </c>
    </row>
    <row r="50" spans="1:7" x14ac:dyDescent="0.25">
      <c r="A50" s="84" t="s">
        <v>326</v>
      </c>
      <c r="B50" s="80">
        <v>3500</v>
      </c>
      <c r="C50" s="80">
        <f t="shared" si="10"/>
        <v>0</v>
      </c>
      <c r="D50" s="153">
        <f>+SUM('[1]FORMATO PRESUPUESTO VS EJERCIDO'!$D$107:$D$109)</f>
        <v>3500</v>
      </c>
      <c r="E50" s="154">
        <v>0</v>
      </c>
      <c r="F50" s="154">
        <v>0</v>
      </c>
      <c r="G50" s="80">
        <f t="shared" ref="G50:G57" si="12">D50-E50</f>
        <v>3500</v>
      </c>
    </row>
    <row r="51" spans="1:7" x14ac:dyDescent="0.25">
      <c r="A51" s="84" t="s">
        <v>327</v>
      </c>
      <c r="B51" s="80">
        <v>0</v>
      </c>
      <c r="C51" s="80">
        <f t="shared" si="10"/>
        <v>0</v>
      </c>
      <c r="D51" s="80">
        <v>0</v>
      </c>
      <c r="E51" s="154">
        <v>0</v>
      </c>
      <c r="F51" s="154">
        <v>0</v>
      </c>
      <c r="G51" s="80">
        <f t="shared" si="12"/>
        <v>0</v>
      </c>
    </row>
    <row r="52" spans="1:7" x14ac:dyDescent="0.25">
      <c r="A52" s="84" t="s">
        <v>328</v>
      </c>
      <c r="B52" s="80">
        <v>0</v>
      </c>
      <c r="C52" s="80">
        <f t="shared" si="10"/>
        <v>0</v>
      </c>
      <c r="D52" s="80">
        <v>0</v>
      </c>
      <c r="E52" s="154">
        <v>0</v>
      </c>
      <c r="F52" s="154">
        <v>0</v>
      </c>
      <c r="G52" s="80">
        <f t="shared" si="12"/>
        <v>0</v>
      </c>
    </row>
    <row r="53" spans="1:7" x14ac:dyDescent="0.25">
      <c r="A53" s="84" t="s">
        <v>329</v>
      </c>
      <c r="B53" s="80"/>
      <c r="C53" s="80">
        <v>0</v>
      </c>
      <c r="D53" s="80"/>
      <c r="E53" s="154">
        <v>0</v>
      </c>
      <c r="F53" s="154">
        <v>0</v>
      </c>
      <c r="G53" s="80">
        <f t="shared" si="12"/>
        <v>0</v>
      </c>
    </row>
    <row r="54" spans="1:7" x14ac:dyDescent="0.25">
      <c r="A54" s="84" t="s">
        <v>330</v>
      </c>
      <c r="B54" s="80">
        <v>0</v>
      </c>
      <c r="C54" s="80">
        <f t="shared" ref="C54" si="13">+D54-B54</f>
        <v>9300</v>
      </c>
      <c r="D54" s="153">
        <f>+SUM('[1]FORMATO PRESUPUESTO VS EJERCIDO'!$D$111:$D$113)</f>
        <v>9300</v>
      </c>
      <c r="E54" s="154">
        <v>4466</v>
      </c>
      <c r="F54" s="154">
        <v>4466</v>
      </c>
      <c r="G54" s="80">
        <f t="shared" si="12"/>
        <v>4834</v>
      </c>
    </row>
    <row r="55" spans="1:7" x14ac:dyDescent="0.25">
      <c r="A55" s="84" t="s">
        <v>331</v>
      </c>
      <c r="B55" s="80"/>
      <c r="C55" s="80">
        <v>0</v>
      </c>
      <c r="D55" s="80"/>
      <c r="E55" s="154">
        <v>0</v>
      </c>
      <c r="F55" s="154">
        <v>0</v>
      </c>
      <c r="G55" s="80">
        <f t="shared" si="12"/>
        <v>0</v>
      </c>
    </row>
    <row r="56" spans="1:7" x14ac:dyDescent="0.25">
      <c r="A56" s="84" t="s">
        <v>332</v>
      </c>
      <c r="B56" s="80"/>
      <c r="C56" s="80">
        <v>0</v>
      </c>
      <c r="D56" s="80"/>
      <c r="E56" s="154">
        <v>0</v>
      </c>
      <c r="F56" s="154">
        <v>0</v>
      </c>
      <c r="G56" s="80">
        <f t="shared" si="12"/>
        <v>0</v>
      </c>
    </row>
    <row r="57" spans="1:7" x14ac:dyDescent="0.25">
      <c r="A57" s="84" t="s">
        <v>333</v>
      </c>
      <c r="B57" s="80">
        <v>13000</v>
      </c>
      <c r="C57" s="80">
        <f t="shared" ref="C57:C58" si="14">+D57-B57</f>
        <v>-129</v>
      </c>
      <c r="D57" s="153">
        <f>+SUM('[1]FORMATO PRESUPUESTO VS EJERCIDO'!$D$114)</f>
        <v>12871</v>
      </c>
      <c r="E57" s="154">
        <v>10150</v>
      </c>
      <c r="F57" s="154">
        <v>10150</v>
      </c>
      <c r="G57" s="80">
        <f t="shared" si="12"/>
        <v>2721</v>
      </c>
    </row>
    <row r="58" spans="1:7" x14ac:dyDescent="0.25">
      <c r="A58" s="83" t="s">
        <v>334</v>
      </c>
      <c r="B58" s="80">
        <f>SUM(B59:B61)</f>
        <v>0</v>
      </c>
      <c r="C58" s="80">
        <f t="shared" si="14"/>
        <v>0</v>
      </c>
      <c r="D58" s="80">
        <f t="shared" ref="D58:G58" si="15">SUM(D59:D61)</f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9">SUM(C72:C74)</f>
        <v>0</v>
      </c>
      <c r="D71" s="80">
        <f t="shared" si="19"/>
        <v>0</v>
      </c>
      <c r="E71" s="80">
        <f t="shared" si="19"/>
        <v>0</v>
      </c>
      <c r="F71" s="80">
        <f t="shared" si="19"/>
        <v>0</v>
      </c>
      <c r="G71" s="80">
        <f t="shared" si="19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1">SUM(C76:C82)</f>
        <v>0</v>
      </c>
      <c r="D75" s="80">
        <f t="shared" si="21"/>
        <v>0</v>
      </c>
      <c r="E75" s="80">
        <f t="shared" si="21"/>
        <v>0</v>
      </c>
      <c r="F75" s="80">
        <f t="shared" si="21"/>
        <v>0</v>
      </c>
      <c r="G75" s="80">
        <f t="shared" si="21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2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2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2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2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2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3">SUM(C85,C93,C103,C113,C123,C133,C137,C146,C150)</f>
        <v>0</v>
      </c>
      <c r="D84" s="79">
        <f t="shared" si="23"/>
        <v>0</v>
      </c>
      <c r="E84" s="79">
        <f t="shared" si="23"/>
        <v>0</v>
      </c>
      <c r="F84" s="79">
        <f t="shared" si="23"/>
        <v>0</v>
      </c>
      <c r="G84" s="79">
        <f t="shared" si="2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4">SUM(C86:C92)</f>
        <v>0</v>
      </c>
      <c r="D85" s="80">
        <f t="shared" si="24"/>
        <v>0</v>
      </c>
      <c r="E85" s="80">
        <f t="shared" si="24"/>
        <v>0</v>
      </c>
      <c r="F85" s="80">
        <f t="shared" si="24"/>
        <v>0</v>
      </c>
      <c r="G85" s="80">
        <f t="shared" si="2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5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5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5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5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5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6">SUM(C94:C102)</f>
        <v>0</v>
      </c>
      <c r="D93" s="80">
        <f t="shared" si="26"/>
        <v>0</v>
      </c>
      <c r="E93" s="80">
        <f t="shared" si="26"/>
        <v>0</v>
      </c>
      <c r="F93" s="80">
        <f t="shared" si="26"/>
        <v>0</v>
      </c>
      <c r="G93" s="80">
        <f t="shared" si="2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7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7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7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7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7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7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7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8">SUM(D104:D112)</f>
        <v>0</v>
      </c>
      <c r="E103" s="80">
        <f t="shared" si="28"/>
        <v>0</v>
      </c>
      <c r="F103" s="80">
        <f t="shared" si="28"/>
        <v>0</v>
      </c>
      <c r="G103" s="80">
        <f t="shared" si="2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9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9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9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9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9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9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9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9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0">SUM(C114:C122)</f>
        <v>0</v>
      </c>
      <c r="D113" s="80">
        <f t="shared" si="30"/>
        <v>0</v>
      </c>
      <c r="E113" s="80">
        <f t="shared" si="30"/>
        <v>0</v>
      </c>
      <c r="F113" s="80">
        <f t="shared" si="30"/>
        <v>0</v>
      </c>
      <c r="G113" s="80">
        <f t="shared" si="3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1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1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1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1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1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1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1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1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2">SUM(C124:C132)</f>
        <v>0</v>
      </c>
      <c r="D123" s="80">
        <f t="shared" si="32"/>
        <v>0</v>
      </c>
      <c r="E123" s="80">
        <f t="shared" si="32"/>
        <v>0</v>
      </c>
      <c r="F123" s="80">
        <f t="shared" si="32"/>
        <v>0</v>
      </c>
      <c r="G123" s="80">
        <f t="shared" si="32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3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3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3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3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3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3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3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>
        <v>0</v>
      </c>
      <c r="G132" s="80">
        <f t="shared" si="3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4">SUM(C134:C136)</f>
        <v>0</v>
      </c>
      <c r="D133" s="80">
        <f t="shared" si="34"/>
        <v>0</v>
      </c>
      <c r="E133" s="80">
        <f t="shared" si="34"/>
        <v>0</v>
      </c>
      <c r="F133" s="80">
        <f t="shared" si="34"/>
        <v>0</v>
      </c>
      <c r="G133" s="80">
        <f t="shared" si="3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5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6">SUM(C138:C142,C144:C145)</f>
        <v>0</v>
      </c>
      <c r="D137" s="80">
        <f t="shared" si="36"/>
        <v>0</v>
      </c>
      <c r="E137" s="80">
        <f t="shared" si="36"/>
        <v>0</v>
      </c>
      <c r="F137" s="80">
        <f t="shared" si="36"/>
        <v>0</v>
      </c>
      <c r="G137" s="80">
        <f t="shared" si="36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7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7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7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7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7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7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9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0">SUM(C151:C157)</f>
        <v>0</v>
      </c>
      <c r="D150" s="80">
        <f t="shared" si="40"/>
        <v>0</v>
      </c>
      <c r="E150" s="80">
        <f t="shared" si="40"/>
        <v>0</v>
      </c>
      <c r="F150" s="80">
        <f t="shared" si="40"/>
        <v>0</v>
      </c>
      <c r="G150" s="80">
        <f t="shared" si="4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1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1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1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1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1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9554704.1175970603</v>
      </c>
      <c r="C159" s="79">
        <f t="shared" ref="C159:G159" si="42">C9+C84</f>
        <v>3277</v>
      </c>
      <c r="D159" s="79">
        <f t="shared" si="42"/>
        <v>9557981.1175970603</v>
      </c>
      <c r="E159" s="79">
        <f t="shared" si="42"/>
        <v>4009396.7399999993</v>
      </c>
      <c r="F159" s="79">
        <f t="shared" si="42"/>
        <v>3968487.0599999991</v>
      </c>
      <c r="G159" s="79">
        <f t="shared" si="42"/>
        <v>5548584.3775970619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9554704.1175970603</v>
      </c>
      <c r="Q2" s="18">
        <f>'Formato 6 a)'!C9</f>
        <v>3277</v>
      </c>
      <c r="R2" s="18">
        <f>'Formato 6 a)'!D9</f>
        <v>9557981.1175970603</v>
      </c>
      <c r="S2" s="18">
        <f>'Formato 6 a)'!E9</f>
        <v>4009396.7399999993</v>
      </c>
      <c r="T2" s="18">
        <f>'Formato 6 a)'!F9</f>
        <v>3968487.0599999991</v>
      </c>
      <c r="U2" s="18">
        <f>'Formato 6 a)'!G9</f>
        <v>5548584.3775970619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8520307.8998835497</v>
      </c>
      <c r="Q3" s="18">
        <f>'Formato 6 a)'!C10</f>
        <v>0</v>
      </c>
      <c r="R3" s="18">
        <f>'Formato 6 a)'!D10</f>
        <v>8520307.8998835497</v>
      </c>
      <c r="S3" s="18">
        <f>'Formato 6 a)'!E10</f>
        <v>3578426.4799999995</v>
      </c>
      <c r="T3" s="18">
        <f>'Formato 6 a)'!F10</f>
        <v>3537516.7999999993</v>
      </c>
      <c r="U3" s="18">
        <f>'Formato 6 a)'!G10</f>
        <v>4941881.4198835501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3297403.6283999998</v>
      </c>
      <c r="Q4" s="18">
        <f>'Formato 6 a)'!C11</f>
        <v>0</v>
      </c>
      <c r="R4" s="18">
        <f>'Formato 6 a)'!D11</f>
        <v>3297403.6283999998</v>
      </c>
      <c r="S4" s="18">
        <f>'Formato 6 a)'!E11</f>
        <v>1576122.46</v>
      </c>
      <c r="T4" s="18">
        <f>'Formato 6 a)'!F11</f>
        <v>1576122.46</v>
      </c>
      <c r="U4" s="18">
        <f>'Formato 6 a)'!G11</f>
        <v>1721281.1683999998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3010000</v>
      </c>
      <c r="Q5" s="18">
        <f>'Formato 6 a)'!C12</f>
        <v>0</v>
      </c>
      <c r="R5" s="18">
        <f>'Formato 6 a)'!D12</f>
        <v>3010000</v>
      </c>
      <c r="S5" s="18">
        <f>'Formato 6 a)'!E12</f>
        <v>1199999.8400000001</v>
      </c>
      <c r="T5" s="18">
        <f>'Formato 6 a)'!F12</f>
        <v>1199999.8400000001</v>
      </c>
      <c r="U5" s="18">
        <f>'Formato 6 a)'!G12</f>
        <v>1810000.16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559173.38636624988</v>
      </c>
      <c r="Q6" s="18">
        <f>'Formato 6 a)'!C13</f>
        <v>0</v>
      </c>
      <c r="R6" s="18">
        <f>'Formato 6 a)'!D13</f>
        <v>559173.38636624988</v>
      </c>
      <c r="S6" s="18">
        <f>'Formato 6 a)'!E13</f>
        <v>5728.01</v>
      </c>
      <c r="T6" s="18">
        <f>'Formato 6 a)'!F13</f>
        <v>4861.01</v>
      </c>
      <c r="U6" s="18">
        <f>'Formato 6 a)'!G13</f>
        <v>553445.37636624987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816000</v>
      </c>
      <c r="Q7" s="18">
        <f>'Formato 6 a)'!C14</f>
        <v>0</v>
      </c>
      <c r="R7" s="18">
        <f>'Formato 6 a)'!D14</f>
        <v>816000</v>
      </c>
      <c r="S7" s="18">
        <f>'Formato 6 a)'!E14</f>
        <v>361675.15</v>
      </c>
      <c r="T7" s="18">
        <f>'Formato 6 a)'!F14</f>
        <v>361675.15</v>
      </c>
      <c r="U7" s="18">
        <f>'Formato 6 a)'!G14</f>
        <v>454324.85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837730.88511729997</v>
      </c>
      <c r="Q8" s="18">
        <f>'Formato 6 a)'!C15</f>
        <v>0</v>
      </c>
      <c r="R8" s="18">
        <f>'Formato 6 a)'!D15</f>
        <v>837730.88511729997</v>
      </c>
      <c r="S8" s="18">
        <f>'Formato 6 a)'!E15</f>
        <v>434901.01999999996</v>
      </c>
      <c r="T8" s="18">
        <f>'Formato 6 a)'!F15</f>
        <v>394858.33999999997</v>
      </c>
      <c r="U8" s="18">
        <f>'Formato 6 a)'!G15</f>
        <v>402829.86511730001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112500</v>
      </c>
      <c r="Q11" s="18">
        <f>'Formato 6 a)'!C18</f>
        <v>19500</v>
      </c>
      <c r="R11" s="18">
        <f>'Formato 6 a)'!D18</f>
        <v>132000</v>
      </c>
      <c r="S11" s="18">
        <f>'Formato 6 a)'!E18</f>
        <v>56823.839999999997</v>
      </c>
      <c r="T11" s="18">
        <f>'Formato 6 a)'!F18</f>
        <v>56823.839999999997</v>
      </c>
      <c r="U11" s="18">
        <f>'Formato 6 a)'!G18</f>
        <v>75176.160000000003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54500</v>
      </c>
      <c r="Q12" s="18">
        <f>'Formato 6 a)'!C19</f>
        <v>4500</v>
      </c>
      <c r="R12" s="18">
        <f>'Formato 6 a)'!D19</f>
        <v>59000</v>
      </c>
      <c r="S12" s="18">
        <f>'Formato 6 a)'!E19</f>
        <v>39191</v>
      </c>
      <c r="T12" s="18">
        <f>'Formato 6 a)'!F19</f>
        <v>39191</v>
      </c>
      <c r="U12" s="18">
        <f>'Formato 6 a)'!G19</f>
        <v>19809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-6500</v>
      </c>
      <c r="R13" s="18">
        <f>'Formato 6 a)'!D20</f>
        <v>2500</v>
      </c>
      <c r="S13" s="18">
        <f>'Formato 6 a)'!E20</f>
        <v>0</v>
      </c>
      <c r="T13" s="18">
        <f>'Formato 6 a)'!F20</f>
        <v>0</v>
      </c>
      <c r="U13" s="18">
        <f>'Formato 6 a)'!G20</f>
        <v>2500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21000</v>
      </c>
      <c r="R15" s="18">
        <f>'Formato 6 a)'!D22</f>
        <v>22500</v>
      </c>
      <c r="S15" s="18">
        <f>'Formato 6 a)'!E22</f>
        <v>0</v>
      </c>
      <c r="T15" s="18">
        <f>'Formato 6 a)'!F22</f>
        <v>0</v>
      </c>
      <c r="U15" s="18">
        <f>'Formato 6 a)'!G22</f>
        <v>22500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37500</v>
      </c>
      <c r="Q17" s="18">
        <f>'Formato 6 a)'!C24</f>
        <v>-1000</v>
      </c>
      <c r="R17" s="18">
        <f>'Formato 6 a)'!D24</f>
        <v>36500</v>
      </c>
      <c r="S17" s="18">
        <f>'Formato 6 a)'!E24</f>
        <v>15500</v>
      </c>
      <c r="T17" s="18">
        <f>'Formato 6 a)'!F24</f>
        <v>15500</v>
      </c>
      <c r="U17" s="18">
        <f>'Formato 6 a)'!G24</f>
        <v>21000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1500</v>
      </c>
      <c r="R20" s="18">
        <f>'Formato 6 a)'!D27</f>
        <v>11500</v>
      </c>
      <c r="S20" s="18">
        <f>'Formato 6 a)'!E27</f>
        <v>2132.84</v>
      </c>
      <c r="T20" s="18">
        <f>'Formato 6 a)'!F27</f>
        <v>2132.84</v>
      </c>
      <c r="U20" s="18">
        <f>'Formato 6 a)'!G27</f>
        <v>9367.16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900396.21771351097</v>
      </c>
      <c r="Q21" s="18">
        <f>'Formato 6 a)'!C28</f>
        <v>-48394</v>
      </c>
      <c r="R21" s="18">
        <f>'Formato 6 a)'!D28</f>
        <v>852002.21771351097</v>
      </c>
      <c r="S21" s="18">
        <f>'Formato 6 a)'!E28</f>
        <v>337486.36000000004</v>
      </c>
      <c r="T21" s="18">
        <f>'Formato 6 a)'!F28</f>
        <v>337486.36000000004</v>
      </c>
      <c r="U21" s="18">
        <f>'Formato 6 a)'!G28</f>
        <v>514515.85771351098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88000</v>
      </c>
      <c r="Q22" s="18">
        <f>'Formato 6 a)'!C29</f>
        <v>-6000</v>
      </c>
      <c r="R22" s="18">
        <f>'Formato 6 a)'!D29</f>
        <v>82000</v>
      </c>
      <c r="S22" s="18">
        <f>'Formato 6 a)'!E29</f>
        <v>32296.45</v>
      </c>
      <c r="T22" s="18">
        <f>'Formato 6 a)'!F29</f>
        <v>32296.45</v>
      </c>
      <c r="U22" s="18">
        <f>'Formato 6 a)'!G29</f>
        <v>49703.55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</v>
      </c>
      <c r="Q23" s="18">
        <f>'Formato 6 a)'!C30</f>
        <v>4000</v>
      </c>
      <c r="R23" s="18">
        <f>'Formato 6 a)'!D30</f>
        <v>9000</v>
      </c>
      <c r="S23" s="18">
        <f>'Formato 6 a)'!E30</f>
        <v>5220</v>
      </c>
      <c r="T23" s="18">
        <f>'Formato 6 a)'!F30</f>
        <v>5220</v>
      </c>
      <c r="U23" s="18">
        <f>'Formato 6 a)'!G30</f>
        <v>3780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394900</v>
      </c>
      <c r="Q24" s="18">
        <f>'Formato 6 a)'!C31</f>
        <v>-7200</v>
      </c>
      <c r="R24" s="18">
        <f>'Formato 6 a)'!D31</f>
        <v>387700</v>
      </c>
      <c r="S24" s="18">
        <f>'Formato 6 a)'!E31</f>
        <v>186941.88</v>
      </c>
      <c r="T24" s="18">
        <f>'Formato 6 a)'!F31</f>
        <v>186941.88</v>
      </c>
      <c r="U24" s="18">
        <f>'Formato 6 a)'!G31</f>
        <v>200758.12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31000</v>
      </c>
      <c r="Q25" s="18">
        <f>'Formato 6 a)'!C32</f>
        <v>-2773</v>
      </c>
      <c r="R25" s="18">
        <f>'Formato 6 a)'!D32</f>
        <v>28227</v>
      </c>
      <c r="S25" s="18">
        <f>'Formato 6 a)'!E32</f>
        <v>22212.04</v>
      </c>
      <c r="T25" s="18">
        <f>'Formato 6 a)'!F32</f>
        <v>22212.04</v>
      </c>
      <c r="U25" s="18">
        <f>'Formato 6 a)'!G32</f>
        <v>6014.9599999999991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41500</v>
      </c>
      <c r="Q26" s="18">
        <f>'Formato 6 a)'!C33</f>
        <v>-4500</v>
      </c>
      <c r="R26" s="18">
        <f>'Formato 6 a)'!D33</f>
        <v>37000</v>
      </c>
      <c r="S26" s="18">
        <f>'Formato 6 a)'!E33</f>
        <v>11658</v>
      </c>
      <c r="T26" s="18">
        <f>'Formato 6 a)'!F33</f>
        <v>11658</v>
      </c>
      <c r="U26" s="18">
        <f>'Formato 6 a)'!G33</f>
        <v>25342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116000</v>
      </c>
      <c r="Q27" s="18">
        <f>'Formato 6 a)'!C34</f>
        <v>-15000</v>
      </c>
      <c r="R27" s="18">
        <f>'Formato 6 a)'!D34</f>
        <v>101000</v>
      </c>
      <c r="S27" s="18">
        <f>'Formato 6 a)'!E34</f>
        <v>15862.42</v>
      </c>
      <c r="T27" s="18">
        <f>'Formato 6 a)'!F34</f>
        <v>15862.42</v>
      </c>
      <c r="U27" s="18">
        <f>'Formato 6 a)'!G34</f>
        <v>85137.58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-3500</v>
      </c>
      <c r="R28" s="18">
        <f>'Formato 6 a)'!D35</f>
        <v>6000</v>
      </c>
      <c r="S28" s="18">
        <f>'Formato 6 a)'!E35</f>
        <v>499</v>
      </c>
      <c r="T28" s="18">
        <f>'Formato 6 a)'!F35</f>
        <v>499</v>
      </c>
      <c r="U28" s="18">
        <f>'Formato 6 a)'!G35</f>
        <v>5501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130910</v>
      </c>
      <c r="Q29" s="18">
        <f>'Formato 6 a)'!C36</f>
        <v>-13421</v>
      </c>
      <c r="R29" s="18">
        <f>'Formato 6 a)'!D36</f>
        <v>117489</v>
      </c>
      <c r="S29" s="18">
        <f>'Formato 6 a)'!E36</f>
        <v>28271.46</v>
      </c>
      <c r="T29" s="18">
        <f>'Formato 6 a)'!F36</f>
        <v>28271.46</v>
      </c>
      <c r="U29" s="18">
        <f>'Formato 6 a)'!G36</f>
        <v>89217.540000000008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83586.217713511011</v>
      </c>
      <c r="Q30" s="18">
        <f>'Formato 6 a)'!C37</f>
        <v>0</v>
      </c>
      <c r="R30" s="18">
        <f>'Formato 6 a)'!D37</f>
        <v>83586.217713511011</v>
      </c>
      <c r="S30" s="18">
        <f>'Formato 6 a)'!E37</f>
        <v>34525.11</v>
      </c>
      <c r="T30" s="18">
        <f>'Formato 6 a)'!F37</f>
        <v>34525.11</v>
      </c>
      <c r="U30" s="18">
        <f>'Formato 6 a)'!G37</f>
        <v>49061.10771351101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21500</v>
      </c>
      <c r="Q41" s="18">
        <f>'Formato 6 a)'!C48</f>
        <v>32171</v>
      </c>
      <c r="R41" s="18">
        <f>'Formato 6 a)'!D48</f>
        <v>53671</v>
      </c>
      <c r="S41" s="18">
        <f>'Formato 6 a)'!E48</f>
        <v>36660.06</v>
      </c>
      <c r="T41" s="18">
        <f>'Formato 6 a)'!F48</f>
        <v>36660.06</v>
      </c>
      <c r="U41" s="18">
        <f>'Formato 6 a)'!G48</f>
        <v>17010.940000000002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</v>
      </c>
      <c r="Q42" s="18">
        <f>'Formato 6 a)'!C49</f>
        <v>23000</v>
      </c>
      <c r="R42" s="18">
        <f>'Formato 6 a)'!D49</f>
        <v>28000</v>
      </c>
      <c r="S42" s="18">
        <f>'Formato 6 a)'!E49</f>
        <v>22044.059999999998</v>
      </c>
      <c r="T42" s="18">
        <f>'Formato 6 a)'!F49</f>
        <v>22044.059999999998</v>
      </c>
      <c r="U42" s="18">
        <f>'Formato 6 a)'!G49</f>
        <v>5955.9400000000023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3500</v>
      </c>
      <c r="Q43" s="18">
        <f>'Formato 6 a)'!C50</f>
        <v>0</v>
      </c>
      <c r="R43" s="18">
        <f>'Formato 6 a)'!D50</f>
        <v>3500</v>
      </c>
      <c r="S43" s="18">
        <f>'Formato 6 a)'!E50</f>
        <v>0</v>
      </c>
      <c r="T43" s="18">
        <f>'Formato 6 a)'!F50</f>
        <v>0</v>
      </c>
      <c r="U43" s="18">
        <f>'Formato 6 a)'!G50</f>
        <v>3500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9300</v>
      </c>
      <c r="R47" s="18">
        <f>'Formato 6 a)'!D54</f>
        <v>9300</v>
      </c>
      <c r="S47" s="18">
        <f>'Formato 6 a)'!E54</f>
        <v>4466</v>
      </c>
      <c r="T47" s="18">
        <f>'Formato 6 a)'!F54</f>
        <v>4466</v>
      </c>
      <c r="U47" s="18">
        <f>'Formato 6 a)'!G54</f>
        <v>4834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13000</v>
      </c>
      <c r="Q50" s="18">
        <f>'Formato 6 a)'!C57</f>
        <v>-129</v>
      </c>
      <c r="R50" s="18">
        <f>'Formato 6 a)'!D57</f>
        <v>12871</v>
      </c>
      <c r="S50" s="18">
        <f>'Formato 6 a)'!E57</f>
        <v>10150</v>
      </c>
      <c r="T50" s="18">
        <f>'Formato 6 a)'!F57</f>
        <v>10150</v>
      </c>
      <c r="U50" s="18">
        <f>'Formato 6 a)'!G57</f>
        <v>2721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9554704.1175970603</v>
      </c>
      <c r="Q150">
        <f>'Formato 6 a)'!C159</f>
        <v>3277</v>
      </c>
      <c r="R150">
        <f>'Formato 6 a)'!D159</f>
        <v>9557981.1175970603</v>
      </c>
      <c r="S150">
        <f>'Formato 6 a)'!E159</f>
        <v>4009396.7399999993</v>
      </c>
      <c r="T150">
        <f>'Formato 6 a)'!F159</f>
        <v>3968487.0599999991</v>
      </c>
      <c r="U150">
        <f>'Formato 6 a)'!G159</f>
        <v>5548584.3775970619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8" t="s">
        <v>3290</v>
      </c>
      <c r="B1" s="178"/>
      <c r="C1" s="178"/>
      <c r="D1" s="178"/>
      <c r="E1" s="178"/>
      <c r="F1" s="178"/>
      <c r="G1" s="178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431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0</v>
      </c>
      <c r="B7" s="176" t="s">
        <v>279</v>
      </c>
      <c r="C7" s="176"/>
      <c r="D7" s="176"/>
      <c r="E7" s="176"/>
      <c r="F7" s="176"/>
      <c r="G7" s="180" t="s">
        <v>280</v>
      </c>
    </row>
    <row r="8" spans="1:7" ht="30" x14ac:dyDescent="0.25">
      <c r="A8" s="1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9"/>
    </row>
    <row r="9" spans="1:7" x14ac:dyDescent="0.2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/>
      <c r="C10" s="60"/>
      <c r="D10" s="60"/>
      <c r="E10" s="60"/>
      <c r="F10" s="60"/>
      <c r="G10" s="77">
        <f>D10-E10</f>
        <v>0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4" t="s">
        <v>3289</v>
      </c>
      <c r="B1" s="185"/>
      <c r="C1" s="185"/>
      <c r="D1" s="185"/>
      <c r="E1" s="185"/>
      <c r="F1" s="185"/>
      <c r="G1" s="185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396</v>
      </c>
      <c r="B3" s="163"/>
      <c r="C3" s="163"/>
      <c r="D3" s="163"/>
      <c r="E3" s="163"/>
      <c r="F3" s="163"/>
      <c r="G3" s="164"/>
    </row>
    <row r="4" spans="1:7" x14ac:dyDescent="0.25">
      <c r="A4" s="162" t="s">
        <v>397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63" t="s">
        <v>0</v>
      </c>
      <c r="B7" s="168" t="s">
        <v>279</v>
      </c>
      <c r="C7" s="169"/>
      <c r="D7" s="169"/>
      <c r="E7" s="169"/>
      <c r="F7" s="170"/>
      <c r="G7" s="180" t="s">
        <v>3286</v>
      </c>
    </row>
    <row r="8" spans="1:7" ht="30.75" customHeight="1" x14ac:dyDescent="0.25">
      <c r="A8" s="1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9"/>
    </row>
    <row r="9" spans="1:7" x14ac:dyDescent="0.25">
      <c r="A9" s="52" t="s">
        <v>363</v>
      </c>
      <c r="B9" s="70">
        <f>SUM(B10,B19,B27,B37)</f>
        <v>9554704.1175970603</v>
      </c>
      <c r="C9" s="70">
        <f t="shared" ref="C9:G9" si="0">SUM(C10,C19,C27,C37)</f>
        <v>3277</v>
      </c>
      <c r="D9" s="70">
        <f t="shared" si="0"/>
        <v>9557981.1175970603</v>
      </c>
      <c r="E9" s="70">
        <f t="shared" si="0"/>
        <v>4009396.7399999993</v>
      </c>
      <c r="F9" s="70">
        <f t="shared" si="0"/>
        <v>3968487.0599999991</v>
      </c>
      <c r="G9" s="70">
        <f t="shared" si="0"/>
        <v>5548584.3775970619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9554704.1175970603</v>
      </c>
      <c r="C19" s="71">
        <f t="shared" ref="C19:F19" si="3">SUM(C20:C26)</f>
        <v>3277</v>
      </c>
      <c r="D19" s="71">
        <f t="shared" si="3"/>
        <v>9557981.1175970603</v>
      </c>
      <c r="E19" s="71">
        <f t="shared" si="3"/>
        <v>4009396.7399999993</v>
      </c>
      <c r="F19" s="71">
        <f t="shared" si="3"/>
        <v>3968487.0599999991</v>
      </c>
      <c r="G19" s="71">
        <f>SUM(G20:G26)</f>
        <v>5548584.3775970619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5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9554704.1175970603</v>
      </c>
      <c r="C26" s="71">
        <v>3277</v>
      </c>
      <c r="D26" s="71">
        <v>9557981.1175970603</v>
      </c>
      <c r="E26" s="71">
        <v>4009396.7399999993</v>
      </c>
      <c r="F26" s="71">
        <v>3968487.0599999991</v>
      </c>
      <c r="G26" s="72">
        <v>5548584.3775970619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9554704.1175970603</v>
      </c>
      <c r="C77" s="73">
        <f t="shared" ref="C77:F77" si="18">C43+C9</f>
        <v>3277</v>
      </c>
      <c r="D77" s="73">
        <f t="shared" si="18"/>
        <v>9557981.1175970603</v>
      </c>
      <c r="E77" s="73">
        <f t="shared" si="18"/>
        <v>4009396.7399999993</v>
      </c>
      <c r="F77" s="73">
        <f t="shared" si="18"/>
        <v>3968487.0599999991</v>
      </c>
      <c r="G77" s="73">
        <f>G43+G9</f>
        <v>5548584.3775970619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9554704.1175970603</v>
      </c>
      <c r="Q2" s="18">
        <f>'Formato 6 c)'!C9</f>
        <v>3277</v>
      </c>
      <c r="R2" s="18">
        <f>'Formato 6 c)'!D9</f>
        <v>9557981.1175970603</v>
      </c>
      <c r="S2" s="18">
        <f>'Formato 6 c)'!E9</f>
        <v>4009396.7399999993</v>
      </c>
      <c r="T2" s="18">
        <f>'Formato 6 c)'!F9</f>
        <v>3968487.0599999991</v>
      </c>
      <c r="U2" s="18">
        <f>'Formato 6 c)'!G9</f>
        <v>5548584.3775970619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9554704.1175970603</v>
      </c>
      <c r="Q12" s="18">
        <f>'Formato 6 c)'!C19</f>
        <v>3277</v>
      </c>
      <c r="R12" s="18">
        <f>'Formato 6 c)'!D19</f>
        <v>9557981.1175970603</v>
      </c>
      <c r="S12" s="18">
        <f>'Formato 6 c)'!E19</f>
        <v>4009396.7399999993</v>
      </c>
      <c r="T12" s="18">
        <f>'Formato 6 c)'!F19</f>
        <v>3968487.0599999991</v>
      </c>
      <c r="U12" s="18">
        <f>'Formato 6 c)'!G19</f>
        <v>5548584.3775970619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9554704.1175970603</v>
      </c>
      <c r="Q19" s="18">
        <f>'Formato 6 c)'!C26</f>
        <v>3277</v>
      </c>
      <c r="R19" s="18">
        <f>'Formato 6 c)'!D26</f>
        <v>9557981.1175970603</v>
      </c>
      <c r="S19" s="18">
        <f>'Formato 6 c)'!E26</f>
        <v>4009396.7399999993</v>
      </c>
      <c r="T19" s="18">
        <f>'Formato 6 c)'!F26</f>
        <v>3968487.0599999991</v>
      </c>
      <c r="U19" s="18">
        <f>'Formato 6 c)'!G26</f>
        <v>5548584.3775970619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9554704.1175970603</v>
      </c>
      <c r="Q68" s="18">
        <f>'Formato 6 c)'!C77</f>
        <v>3277</v>
      </c>
      <c r="R68" s="18">
        <f>'Formato 6 c)'!D77</f>
        <v>9557981.1175970603</v>
      </c>
      <c r="S68" s="18">
        <f>'Formato 6 c)'!E77</f>
        <v>4009396.7399999993</v>
      </c>
      <c r="T68" s="18">
        <f>'Formato 6 c)'!F77</f>
        <v>3968487.0599999991</v>
      </c>
      <c r="U68" s="18">
        <f>'Formato 6 c)'!G77</f>
        <v>5548584.3775970619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LAS MUJERES, Gobierno del Estado de Guanajuato</v>
      </c>
    </row>
    <row r="7" spans="2:3" x14ac:dyDescent="0.25">
      <c r="C7" t="str">
        <f>CONCATENATE(ENTE_PUBLICO," (a)")</f>
        <v>INSTITUTO MUNICIPAL DE LAS MUJERES,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2</v>
      </c>
    </row>
    <row r="16" spans="2:3" x14ac:dyDescent="0.2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2" zoomScale="70" zoomScaleNormal="70" workbookViewId="0">
      <selection activeCell="G10" sqref="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8" t="s">
        <v>3287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399</v>
      </c>
      <c r="B4" s="166"/>
      <c r="C4" s="166"/>
      <c r="D4" s="166"/>
      <c r="E4" s="166"/>
      <c r="F4" s="166"/>
      <c r="G4" s="167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361</v>
      </c>
      <c r="B7" s="179" t="s">
        <v>279</v>
      </c>
      <c r="C7" s="179"/>
      <c r="D7" s="179"/>
      <c r="E7" s="179"/>
      <c r="F7" s="179"/>
      <c r="G7" s="179" t="s">
        <v>280</v>
      </c>
    </row>
    <row r="8" spans="1:7" ht="29.25" customHeight="1" x14ac:dyDescent="0.25">
      <c r="A8" s="1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6"/>
    </row>
    <row r="9" spans="1:7" x14ac:dyDescent="0.25">
      <c r="A9" s="52" t="s">
        <v>400</v>
      </c>
      <c r="B9" s="66">
        <f>SUM(B10,B11,B12,B15,B16,B19)</f>
        <v>8520307.8998835497</v>
      </c>
      <c r="C9" s="66">
        <f t="shared" ref="C9:F9" si="0">SUM(C10,C11,C12,C15,C16,C19)</f>
        <v>0</v>
      </c>
      <c r="D9" s="66">
        <f t="shared" si="0"/>
        <v>8520307.8998835497</v>
      </c>
      <c r="E9" s="66">
        <f t="shared" si="0"/>
        <v>3578426.4799999995</v>
      </c>
      <c r="F9" s="66">
        <f t="shared" si="0"/>
        <v>3537516.7999999993</v>
      </c>
      <c r="G9" s="66">
        <f>SUM(G10,G11,G12,G15,G16,G19)</f>
        <v>4941881.4198835501</v>
      </c>
    </row>
    <row r="10" spans="1:7" x14ac:dyDescent="0.25">
      <c r="A10" s="53" t="s">
        <v>401</v>
      </c>
      <c r="B10" s="149">
        <f>+SUM([2]COG!$C$6:$C$12)</f>
        <v>8520307.8998835497</v>
      </c>
      <c r="C10" s="149">
        <f>+SUM([2]COG!$D$6:$D$12)</f>
        <v>0</v>
      </c>
      <c r="D10" s="149">
        <f>+SUM([2]COG!$E$6:$E$11)</f>
        <v>8520307.8998835497</v>
      </c>
      <c r="E10" s="149">
        <f>+SUM([2]COG!$F$6:$F$12)</f>
        <v>3578426.4799999995</v>
      </c>
      <c r="F10" s="149">
        <f>+SUM([2]COG!$G$6:$G$12)</f>
        <v>3537516.7999999993</v>
      </c>
      <c r="G10" s="149">
        <f>+SUM([2]COG!$H$6:$H$12)</f>
        <v>4941881.4198835501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8520307.8998835497</v>
      </c>
      <c r="C33" s="66">
        <f t="shared" ref="C33:G33" si="9">C21+C9</f>
        <v>0</v>
      </c>
      <c r="D33" s="66">
        <f t="shared" si="9"/>
        <v>8520307.8998835497</v>
      </c>
      <c r="E33" s="66">
        <f t="shared" si="9"/>
        <v>3578426.4799999995</v>
      </c>
      <c r="F33" s="66">
        <f t="shared" si="9"/>
        <v>3537516.7999999993</v>
      </c>
      <c r="G33" s="66">
        <f t="shared" si="9"/>
        <v>4941881.4198835501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8520307.8998835497</v>
      </c>
      <c r="Q2" s="18">
        <f>'Formato 6 d)'!C9</f>
        <v>0</v>
      </c>
      <c r="R2" s="18">
        <f>'Formato 6 d)'!D9</f>
        <v>8520307.8998835497</v>
      </c>
      <c r="S2" s="18">
        <f>'Formato 6 d)'!E9</f>
        <v>3578426.4799999995</v>
      </c>
      <c r="T2" s="18">
        <f>'Formato 6 d)'!F9</f>
        <v>3537516.7999999993</v>
      </c>
      <c r="U2" s="18">
        <f>'Formato 6 d)'!G9</f>
        <v>4941881.4198835501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8520307.8998835497</v>
      </c>
      <c r="Q3" s="18">
        <f>'Formato 6 d)'!C10</f>
        <v>0</v>
      </c>
      <c r="R3" s="18">
        <f>'Formato 6 d)'!D10</f>
        <v>8520307.8998835497</v>
      </c>
      <c r="S3" s="18">
        <f>'Formato 6 d)'!E10</f>
        <v>3578426.4799999995</v>
      </c>
      <c r="T3" s="18">
        <f>'Formato 6 d)'!F10</f>
        <v>3537516.7999999993</v>
      </c>
      <c r="U3" s="18">
        <f>'Formato 6 d)'!G10</f>
        <v>4941881.4198835501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8520307.8998835497</v>
      </c>
      <c r="Q24" s="18">
        <f>'Formato 6 d)'!C33</f>
        <v>0</v>
      </c>
      <c r="R24" s="18">
        <f>'Formato 6 d)'!D33</f>
        <v>8520307.8998835497</v>
      </c>
      <c r="S24" s="18">
        <f>'Formato 6 d)'!E33</f>
        <v>3578426.4799999995</v>
      </c>
      <c r="T24" s="18">
        <f>'Formato 6 d)'!F33</f>
        <v>3537516.7999999993</v>
      </c>
      <c r="U24" s="18">
        <f>'Formato 6 d)'!G33</f>
        <v>4941881.4198835501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2" sqref="B1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7" t="s">
        <v>413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414</v>
      </c>
      <c r="B3" s="163"/>
      <c r="C3" s="163"/>
      <c r="D3" s="163"/>
      <c r="E3" s="163"/>
      <c r="F3" s="163"/>
      <c r="G3" s="164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x14ac:dyDescent="0.25">
      <c r="A6" s="174" t="s">
        <v>3288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ht="48" customHeight="1" x14ac:dyDescent="0.25">
      <c r="A7" s="175"/>
      <c r="B7" s="88" t="s">
        <v>3291</v>
      </c>
      <c r="C7" s="188"/>
      <c r="D7" s="188"/>
      <c r="E7" s="188"/>
      <c r="F7" s="188"/>
      <c r="G7" s="188"/>
    </row>
    <row r="8" spans="1:7" x14ac:dyDescent="0.25">
      <c r="A8" s="52" t="s">
        <v>421</v>
      </c>
      <c r="B8" s="59">
        <f>SUM(B9:B20)</f>
        <v>10032439.283999998</v>
      </c>
      <c r="C8" s="59">
        <f t="shared" ref="C8:G8" si="0">SUM(C9:C20)</f>
        <v>10534061.248199999</v>
      </c>
      <c r="D8" s="59">
        <f t="shared" si="0"/>
        <v>11060764.31061</v>
      </c>
      <c r="E8" s="59">
        <f t="shared" si="0"/>
        <v>11613802.5261405</v>
      </c>
      <c r="F8" s="59">
        <f t="shared" si="0"/>
        <v>12194492.652447525</v>
      </c>
      <c r="G8" s="59">
        <f t="shared" si="0"/>
        <v>12804217.285069901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>
        <v>10032439.283999998</v>
      </c>
      <c r="C19" s="60">
        <v>10534061.248199999</v>
      </c>
      <c r="D19" s="60">
        <v>11060764.31061</v>
      </c>
      <c r="E19" s="60">
        <v>11613802.5261405</v>
      </c>
      <c r="F19" s="60">
        <v>12194492.652447525</v>
      </c>
      <c r="G19" s="60">
        <v>12804217.285069901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10032439.283999998</v>
      </c>
      <c r="C32" s="61">
        <f t="shared" ref="C32:F32" si="3">C29+C22+C8</f>
        <v>10534061.248199999</v>
      </c>
      <c r="D32" s="61">
        <f t="shared" si="3"/>
        <v>11060764.31061</v>
      </c>
      <c r="E32" s="61">
        <f t="shared" si="3"/>
        <v>11613802.5261405</v>
      </c>
      <c r="F32" s="61">
        <f t="shared" si="3"/>
        <v>12194492.652447525</v>
      </c>
      <c r="G32" s="61">
        <f>G29+G22+G8</f>
        <v>12804217.285069901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10032439.283999998</v>
      </c>
      <c r="Q2" s="18">
        <f>'Formato 7 a)'!C8</f>
        <v>10534061.248199999</v>
      </c>
      <c r="R2" s="18">
        <f>'Formato 7 a)'!D8</f>
        <v>11060764.31061</v>
      </c>
      <c r="S2" s="18">
        <f>'Formato 7 a)'!E8</f>
        <v>11613802.5261405</v>
      </c>
      <c r="T2" s="18">
        <f>'Formato 7 a)'!F8</f>
        <v>12194492.652447525</v>
      </c>
      <c r="U2" s="18">
        <f>'Formato 7 a)'!G8</f>
        <v>12804217.285069901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10032439.283999998</v>
      </c>
      <c r="Q13" s="18">
        <f>'Formato 7 a)'!C19</f>
        <v>10534061.248199999</v>
      </c>
      <c r="R13" s="18">
        <f>'Formato 7 a)'!D19</f>
        <v>11060764.31061</v>
      </c>
      <c r="S13" s="18">
        <f>'Formato 7 a)'!E19</f>
        <v>11613802.5261405</v>
      </c>
      <c r="T13" s="18">
        <f>'Formato 7 a)'!F19</f>
        <v>12194492.652447525</v>
      </c>
      <c r="U13" s="18">
        <f>'Formato 7 a)'!G19</f>
        <v>12804217.285069901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10032439.283999998</v>
      </c>
      <c r="Q23" s="18">
        <f>'Formato 7 a)'!C32</f>
        <v>10534061.248199999</v>
      </c>
      <c r="R23" s="18">
        <f>'Formato 7 a)'!D32</f>
        <v>11060764.31061</v>
      </c>
      <c r="S23" s="18">
        <f>'Formato 7 a)'!E32</f>
        <v>11613802.5261405</v>
      </c>
      <c r="T23" s="18">
        <f>'Formato 7 a)'!F32</f>
        <v>12194492.652447525</v>
      </c>
      <c r="U23" s="18">
        <f>'Formato 7 a)'!G32</f>
        <v>12804217.285069901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7" t="s">
        <v>451</v>
      </c>
      <c r="B1" s="177"/>
      <c r="C1" s="177"/>
      <c r="D1" s="177"/>
      <c r="E1" s="177"/>
      <c r="F1" s="177"/>
      <c r="G1" s="177"/>
    </row>
    <row r="2" spans="1:7" customFormat="1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customFormat="1" x14ac:dyDescent="0.25">
      <c r="A3" s="162" t="s">
        <v>452</v>
      </c>
      <c r="B3" s="163"/>
      <c r="C3" s="163"/>
      <c r="D3" s="163"/>
      <c r="E3" s="163"/>
      <c r="F3" s="163"/>
      <c r="G3" s="164"/>
    </row>
    <row r="4" spans="1:7" customFormat="1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customFormat="1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customFormat="1" x14ac:dyDescent="0.25">
      <c r="A6" s="189" t="s">
        <v>3142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customFormat="1" ht="48" customHeight="1" x14ac:dyDescent="0.25">
      <c r="A7" s="190"/>
      <c r="B7" s="88" t="s">
        <v>3291</v>
      </c>
      <c r="C7" s="188"/>
      <c r="D7" s="188"/>
      <c r="E7" s="188"/>
      <c r="F7" s="188"/>
      <c r="G7" s="188"/>
    </row>
    <row r="8" spans="1:7" x14ac:dyDescent="0.25">
      <c r="A8" s="52" t="s">
        <v>453</v>
      </c>
      <c r="B8" s="59">
        <f>SUM(B9:B17)</f>
        <v>9959219.5125912391</v>
      </c>
      <c r="C8" s="59">
        <f t="shared" ref="C8:G8" si="0">SUM(C9:C17)</f>
        <v>10457180.488220802</v>
      </c>
      <c r="D8" s="59">
        <f t="shared" si="0"/>
        <v>10980039.512631843</v>
      </c>
      <c r="E8" s="59">
        <f t="shared" si="0"/>
        <v>11529041.488263434</v>
      </c>
      <c r="F8" s="59">
        <f t="shared" si="0"/>
        <v>12105493.562676607</v>
      </c>
      <c r="G8" s="59">
        <f t="shared" si="0"/>
        <v>12710768.240810437</v>
      </c>
    </row>
    <row r="9" spans="1:7" x14ac:dyDescent="0.25">
      <c r="A9" s="53" t="s">
        <v>454</v>
      </c>
      <c r="B9" s="60">
        <v>8946323.2948777284</v>
      </c>
      <c r="C9" s="60">
        <v>9393639.4596216157</v>
      </c>
      <c r="D9" s="60">
        <v>9863321.4326026961</v>
      </c>
      <c r="E9" s="60">
        <v>10356487.504232831</v>
      </c>
      <c r="F9" s="60">
        <v>10874311.879444472</v>
      </c>
      <c r="G9" s="60">
        <v>11418027.473416697</v>
      </c>
    </row>
    <row r="10" spans="1:7" x14ac:dyDescent="0.25">
      <c r="A10" s="53" t="s">
        <v>455</v>
      </c>
      <c r="B10" s="60">
        <v>112500</v>
      </c>
      <c r="C10" s="60">
        <v>118125</v>
      </c>
      <c r="D10" s="60">
        <v>124031.25</v>
      </c>
      <c r="E10" s="60">
        <v>130232.8125</v>
      </c>
      <c r="F10" s="60">
        <v>136744.453125</v>
      </c>
      <c r="G10" s="60">
        <v>143581.67578125</v>
      </c>
    </row>
    <row r="11" spans="1:7" x14ac:dyDescent="0.25">
      <c r="A11" s="53" t="s">
        <v>456</v>
      </c>
      <c r="B11" s="60">
        <v>900396.21771351097</v>
      </c>
      <c r="C11" s="60">
        <v>945416.02859918657</v>
      </c>
      <c r="D11" s="60">
        <v>992686.83002914593</v>
      </c>
      <c r="E11" s="60">
        <v>1042321.1715306033</v>
      </c>
      <c r="F11" s="60">
        <v>1094437.2301071335</v>
      </c>
      <c r="G11" s="60">
        <v>1149159.0916124901</v>
      </c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9959219.5125912391</v>
      </c>
      <c r="C30" s="61">
        <f t="shared" ref="C30:G30" si="2">C8+C19</f>
        <v>10457180.488220802</v>
      </c>
      <c r="D30" s="61">
        <f t="shared" si="2"/>
        <v>10980039.512631843</v>
      </c>
      <c r="E30" s="61">
        <f t="shared" si="2"/>
        <v>11529041.488263434</v>
      </c>
      <c r="F30" s="61">
        <f t="shared" si="2"/>
        <v>12105493.562676607</v>
      </c>
      <c r="G30" s="61">
        <f t="shared" si="2"/>
        <v>12710768.240810437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9959219.5125912391</v>
      </c>
      <c r="Q2" s="18">
        <f>'Formato 7 b)'!C8</f>
        <v>10457180.488220802</v>
      </c>
      <c r="R2" s="18">
        <f>'Formato 7 b)'!D8</f>
        <v>10980039.512631843</v>
      </c>
      <c r="S2" s="18">
        <f>'Formato 7 b)'!E8</f>
        <v>11529041.488263434</v>
      </c>
      <c r="T2" s="18">
        <f>'Formato 7 b)'!F8</f>
        <v>12105493.562676607</v>
      </c>
      <c r="U2" s="18">
        <f>'Formato 7 b)'!G8</f>
        <v>12710768.240810437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8946323.2948777284</v>
      </c>
      <c r="Q3" s="18">
        <f>'Formato 7 b)'!C9</f>
        <v>9393639.4596216157</v>
      </c>
      <c r="R3" s="18">
        <f>'Formato 7 b)'!D9</f>
        <v>9863321.4326026961</v>
      </c>
      <c r="S3" s="18">
        <f>'Formato 7 b)'!E9</f>
        <v>10356487.504232831</v>
      </c>
      <c r="T3" s="18">
        <f>'Formato 7 b)'!F9</f>
        <v>10874311.879444472</v>
      </c>
      <c r="U3" s="18">
        <f>'Formato 7 b)'!G9</f>
        <v>11418027.473416697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112500</v>
      </c>
      <c r="Q4" s="18">
        <f>'Formato 7 b)'!C10</f>
        <v>118125</v>
      </c>
      <c r="R4" s="18">
        <f>'Formato 7 b)'!D10</f>
        <v>124031.25</v>
      </c>
      <c r="S4" s="18">
        <f>'Formato 7 b)'!E10</f>
        <v>130232.8125</v>
      </c>
      <c r="T4" s="18">
        <f>'Formato 7 b)'!F10</f>
        <v>136744.453125</v>
      </c>
      <c r="U4" s="18">
        <f>'Formato 7 b)'!G10</f>
        <v>143581.67578125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900396.21771351097</v>
      </c>
      <c r="Q5" s="18">
        <f>'Formato 7 b)'!C11</f>
        <v>945416.02859918657</v>
      </c>
      <c r="R5" s="18">
        <f>'Formato 7 b)'!D11</f>
        <v>992686.83002914593</v>
      </c>
      <c r="S5" s="18">
        <f>'Formato 7 b)'!E11</f>
        <v>1042321.1715306033</v>
      </c>
      <c r="T5" s="18">
        <f>'Formato 7 b)'!F11</f>
        <v>1094437.2301071335</v>
      </c>
      <c r="U5" s="18">
        <f>'Formato 7 b)'!G11</f>
        <v>1149159.0916124901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9959219.5125912391</v>
      </c>
      <c r="Q22" s="18">
        <f>'Formato 7 b)'!C30</f>
        <v>10457180.488220802</v>
      </c>
      <c r="R22" s="18">
        <f>'Formato 7 b)'!D30</f>
        <v>10980039.512631843</v>
      </c>
      <c r="S22" s="18">
        <f>'Formato 7 b)'!E30</f>
        <v>11529041.488263434</v>
      </c>
      <c r="T22" s="18">
        <f>'Formato 7 b)'!F30</f>
        <v>12105493.562676607</v>
      </c>
      <c r="U22" s="18">
        <f>'Formato 7 b)'!G30</f>
        <v>12710768.240810437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3" zoomScale="60" zoomScaleNormal="6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466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467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4" t="s">
        <v>3288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5"/>
      <c r="B6" s="193"/>
      <c r="C6" s="193"/>
      <c r="D6" s="193"/>
      <c r="E6" s="193"/>
      <c r="F6" s="193"/>
      <c r="G6" s="88" t="s">
        <v>3294</v>
      </c>
    </row>
    <row r="7" spans="1:7" x14ac:dyDescent="0.25">
      <c r="A7" s="52" t="s">
        <v>468</v>
      </c>
      <c r="B7" s="59">
        <f>SUM(B8:B19)</f>
        <v>9047607.2200000007</v>
      </c>
      <c r="C7" s="59">
        <f t="shared" ref="C7:G7" si="0">SUM(C8:C19)</f>
        <v>13485432.109999999</v>
      </c>
      <c r="D7" s="59">
        <f t="shared" si="0"/>
        <v>8737277.120000001</v>
      </c>
      <c r="E7" s="59">
        <f t="shared" si="0"/>
        <v>9062089.0899999999</v>
      </c>
      <c r="F7" s="59">
        <f t="shared" si="0"/>
        <v>10915161.799999999</v>
      </c>
      <c r="G7" s="59">
        <f t="shared" si="0"/>
        <v>6281122.0099999998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8445078.6699999999</v>
      </c>
      <c r="C17" s="60">
        <v>13417205</v>
      </c>
      <c r="D17" s="60">
        <v>8693077.120000001</v>
      </c>
      <c r="E17" s="60">
        <v>9018966.9499999993</v>
      </c>
      <c r="F17" s="60">
        <v>10877361.799999999</v>
      </c>
      <c r="G17" s="60">
        <v>6281122.0099999998</v>
      </c>
    </row>
    <row r="18" spans="1:7" x14ac:dyDescent="0.25">
      <c r="A18" s="53" t="s">
        <v>478</v>
      </c>
      <c r="B18" s="60"/>
      <c r="C18" s="145"/>
      <c r="D18" s="60"/>
      <c r="E18" s="60"/>
      <c r="F18" s="150"/>
      <c r="G18" s="150"/>
    </row>
    <row r="19" spans="1:7" x14ac:dyDescent="0.25">
      <c r="A19" s="53" t="s">
        <v>479</v>
      </c>
      <c r="B19" s="60">
        <v>602528.55000000005</v>
      </c>
      <c r="C19" s="60">
        <v>68227.11</v>
      </c>
      <c r="D19" s="60">
        <v>44200</v>
      </c>
      <c r="E19" s="60">
        <v>43122.14</v>
      </c>
      <c r="F19" s="60">
        <v>37800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9047607.2200000007</v>
      </c>
      <c r="C31" s="61">
        <f t="shared" ref="C31:G31" si="3">C7+C21+C28</f>
        <v>13485432.109999999</v>
      </c>
      <c r="D31" s="61">
        <f t="shared" si="3"/>
        <v>8737277.120000001</v>
      </c>
      <c r="E31" s="61">
        <f t="shared" si="3"/>
        <v>9062089.0899999999</v>
      </c>
      <c r="F31" s="61">
        <f t="shared" si="3"/>
        <v>10915161.799999999</v>
      </c>
      <c r="G31" s="61">
        <f t="shared" si="3"/>
        <v>6281122.0099999998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1" t="s">
        <v>3292</v>
      </c>
      <c r="B39" s="191"/>
      <c r="C39" s="191"/>
      <c r="D39" s="191"/>
      <c r="E39" s="191"/>
      <c r="F39" s="191"/>
      <c r="G39" s="191"/>
    </row>
    <row r="40" spans="1:7" ht="15" customHeight="1" x14ac:dyDescent="0.25">
      <c r="A40" s="191" t="s">
        <v>3293</v>
      </c>
      <c r="B40" s="191"/>
      <c r="C40" s="191"/>
      <c r="D40" s="191"/>
      <c r="E40" s="191"/>
      <c r="F40" s="191"/>
      <c r="G40" s="191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9047607.2200000007</v>
      </c>
      <c r="Q2" s="18">
        <f>'Formato 7 c)'!C7</f>
        <v>13485432.109999999</v>
      </c>
      <c r="R2" s="18">
        <f>'Formato 7 c)'!D7</f>
        <v>8737277.120000001</v>
      </c>
      <c r="S2" s="18">
        <f>'Formato 7 c)'!E7</f>
        <v>9062089.0899999999</v>
      </c>
      <c r="T2" s="18">
        <f>'Formato 7 c)'!F7</f>
        <v>10915161.799999999</v>
      </c>
      <c r="U2" s="18">
        <f>'Formato 7 c)'!G7</f>
        <v>6281122.0099999998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8445078.6699999999</v>
      </c>
      <c r="Q12" s="18">
        <f>'Formato 7 c)'!C17</f>
        <v>13417205</v>
      </c>
      <c r="R12" s="18">
        <f>'Formato 7 c)'!D17</f>
        <v>8693077.120000001</v>
      </c>
      <c r="S12" s="18">
        <f>'Formato 7 c)'!E17</f>
        <v>9018966.9499999993</v>
      </c>
      <c r="T12" s="18">
        <f>'Formato 7 c)'!F17</f>
        <v>10877361.799999999</v>
      </c>
      <c r="U12" s="18">
        <f>'Formato 7 c)'!G17</f>
        <v>6281122.0099999998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602528.55000000005</v>
      </c>
      <c r="Q14" s="18">
        <f>'Formato 7 c)'!C19</f>
        <v>68227.11</v>
      </c>
      <c r="R14" s="18">
        <f>'Formato 7 c)'!D19</f>
        <v>44200</v>
      </c>
      <c r="S14" s="18">
        <f>'Formato 7 c)'!E19</f>
        <v>43122.14</v>
      </c>
      <c r="T14" s="18">
        <f>'Formato 7 c)'!F19</f>
        <v>37800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9047607.2200000007</v>
      </c>
      <c r="Q23" s="18">
        <f>'Formato 7 c)'!C31</f>
        <v>13485432.109999999</v>
      </c>
      <c r="R23" s="18">
        <f>'Formato 7 c)'!D31</f>
        <v>8737277.120000001</v>
      </c>
      <c r="S23" s="18">
        <f>'Formato 7 c)'!E31</f>
        <v>9062089.0899999999</v>
      </c>
      <c r="T23" s="18">
        <f>'Formato 7 c)'!F31</f>
        <v>10915161.799999999</v>
      </c>
      <c r="U23" s="18">
        <f>'Formato 7 c)'!G31</f>
        <v>6281122.0099999998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2" sqref="G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490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491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6" t="s">
        <v>3142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7"/>
      <c r="B6" s="193"/>
      <c r="C6" s="193"/>
      <c r="D6" s="193"/>
      <c r="E6" s="193"/>
      <c r="F6" s="193"/>
      <c r="G6" s="88" t="s">
        <v>3295</v>
      </c>
    </row>
    <row r="7" spans="1:7" x14ac:dyDescent="0.25">
      <c r="A7" s="52" t="s">
        <v>492</v>
      </c>
      <c r="B7" s="59">
        <f>SUM(B8:B16)</f>
        <v>8467813.3200000003</v>
      </c>
      <c r="C7" s="59">
        <f t="shared" ref="C7:G7" si="0">SUM(C8:C16)</f>
        <v>13839419.244999997</v>
      </c>
      <c r="D7" s="59">
        <f t="shared" si="0"/>
        <v>8385101.7799999993</v>
      </c>
      <c r="E7" s="59">
        <f t="shared" si="0"/>
        <v>8392380.9000000004</v>
      </c>
      <c r="F7" s="59">
        <f t="shared" si="0"/>
        <v>10344190.600000001</v>
      </c>
      <c r="G7" s="59">
        <f t="shared" si="0"/>
        <v>3968487.0599999991</v>
      </c>
    </row>
    <row r="8" spans="1:7" x14ac:dyDescent="0.25">
      <c r="A8" s="53" t="s">
        <v>454</v>
      </c>
      <c r="B8" s="60">
        <v>6125166.9100000001</v>
      </c>
      <c r="C8" s="151">
        <v>8629811.9249999989</v>
      </c>
      <c r="D8" s="145">
        <v>5531434.75</v>
      </c>
      <c r="E8" s="150">
        <v>6745664.9100000011</v>
      </c>
      <c r="F8" s="150">
        <v>8265616.04</v>
      </c>
      <c r="G8" s="150">
        <f>+SUM([2]COG!$G$6:$G$12)</f>
        <v>3537516.7999999993</v>
      </c>
    </row>
    <row r="9" spans="1:7" x14ac:dyDescent="0.25">
      <c r="A9" s="53" t="s">
        <v>455</v>
      </c>
      <c r="B9" s="60">
        <v>491377.97</v>
      </c>
      <c r="C9" s="151">
        <v>918405.43999999983</v>
      </c>
      <c r="D9" s="145">
        <v>279359.09999999998</v>
      </c>
      <c r="E9" s="150">
        <v>287551.51</v>
      </c>
      <c r="F9" s="150">
        <v>140294.34</v>
      </c>
      <c r="G9" s="150">
        <f>+SUM([2]COG!$G$14:$G$22)</f>
        <v>56823.839999999997</v>
      </c>
    </row>
    <row r="10" spans="1:7" x14ac:dyDescent="0.25">
      <c r="A10" s="53" t="s">
        <v>456</v>
      </c>
      <c r="B10" s="60">
        <v>1159462.5599999998</v>
      </c>
      <c r="C10" s="151">
        <v>2102513.4300000002</v>
      </c>
      <c r="D10" s="145">
        <v>960933.75000000023</v>
      </c>
      <c r="E10" s="150">
        <v>1337010.48</v>
      </c>
      <c r="F10" s="150">
        <v>1938280.2199999997</v>
      </c>
      <c r="G10" s="150">
        <f>+SUM([2]COG!$G$24:$G$32)</f>
        <v>337486.36000000004</v>
      </c>
    </row>
    <row r="11" spans="1:7" x14ac:dyDescent="0.25">
      <c r="A11" s="53" t="s">
        <v>457</v>
      </c>
      <c r="B11" s="60">
        <v>0</v>
      </c>
      <c r="C11" s="151">
        <v>536205.04</v>
      </c>
      <c r="D11" s="60">
        <v>0</v>
      </c>
      <c r="E11" s="60"/>
      <c r="F11" s="60"/>
      <c r="G11" s="60"/>
    </row>
    <row r="12" spans="1:7" x14ac:dyDescent="0.25">
      <c r="A12" s="53" t="s">
        <v>458</v>
      </c>
      <c r="B12" s="60">
        <v>673245.88</v>
      </c>
      <c r="C12" s="151">
        <v>1652483.4100000001</v>
      </c>
      <c r="D12" s="145">
        <v>1613374.18</v>
      </c>
      <c r="E12" s="150">
        <v>22154</v>
      </c>
      <c r="F12" s="150">
        <v>0</v>
      </c>
      <c r="G12" s="150">
        <f>+SUM([2]COG!$G$44:$G$52)</f>
        <v>36660.06</v>
      </c>
    </row>
    <row r="13" spans="1:7" x14ac:dyDescent="0.25">
      <c r="A13" s="53" t="s">
        <v>459</v>
      </c>
      <c r="B13" s="60">
        <v>18560</v>
      </c>
      <c r="C13" s="60">
        <v>0</v>
      </c>
      <c r="D13" s="60">
        <v>0</v>
      </c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8467813.3200000003</v>
      </c>
      <c r="C29" s="60">
        <f t="shared" ref="C29:G29" si="2">C7+C18</f>
        <v>13839419.244999997</v>
      </c>
      <c r="D29" s="60">
        <f t="shared" si="2"/>
        <v>8385101.7799999993</v>
      </c>
      <c r="E29" s="60">
        <f t="shared" si="2"/>
        <v>8392380.9000000004</v>
      </c>
      <c r="F29" s="60">
        <f t="shared" si="2"/>
        <v>10344190.600000001</v>
      </c>
      <c r="G29" s="60">
        <f t="shared" si="2"/>
        <v>3968487.0599999991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1" t="s">
        <v>3292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3293</v>
      </c>
      <c r="B33" s="191"/>
      <c r="C33" s="191"/>
      <c r="D33" s="191"/>
      <c r="E33" s="191"/>
      <c r="F33" s="191"/>
      <c r="G33" s="1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8467813.3200000003</v>
      </c>
      <c r="Q2" s="18">
        <f>'Formato 7 d)'!C7</f>
        <v>13839419.244999997</v>
      </c>
      <c r="R2" s="18">
        <f>'Formato 7 d)'!D7</f>
        <v>8385101.7799999993</v>
      </c>
      <c r="S2" s="18">
        <f>'Formato 7 d)'!E7</f>
        <v>8392380.9000000004</v>
      </c>
      <c r="T2" s="18">
        <f>'Formato 7 d)'!F7</f>
        <v>10344190.600000001</v>
      </c>
      <c r="U2" s="18">
        <f>'Formato 7 d)'!G7</f>
        <v>3968487.0599999991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6125166.9100000001</v>
      </c>
      <c r="Q3" s="18">
        <f>'Formato 7 d)'!C8</f>
        <v>8629811.9249999989</v>
      </c>
      <c r="R3" s="18">
        <f>'Formato 7 d)'!D8</f>
        <v>5531434.75</v>
      </c>
      <c r="S3" s="18">
        <f>'Formato 7 d)'!E8</f>
        <v>6745664.9100000011</v>
      </c>
      <c r="T3" s="18">
        <f>'Formato 7 d)'!F8</f>
        <v>8265616.04</v>
      </c>
      <c r="U3" s="18">
        <f>'Formato 7 d)'!G8</f>
        <v>3537516.7999999993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491377.97</v>
      </c>
      <c r="Q4" s="18">
        <f>'Formato 7 d)'!C9</f>
        <v>918405.43999999983</v>
      </c>
      <c r="R4" s="18">
        <f>'Formato 7 d)'!D9</f>
        <v>279359.09999999998</v>
      </c>
      <c r="S4" s="18">
        <f>'Formato 7 d)'!E9</f>
        <v>287551.51</v>
      </c>
      <c r="T4" s="18">
        <f>'Formato 7 d)'!F9</f>
        <v>140294.34</v>
      </c>
      <c r="U4" s="18">
        <f>'Formato 7 d)'!G9</f>
        <v>56823.839999999997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1159462.5599999998</v>
      </c>
      <c r="Q5" s="18">
        <f>'Formato 7 d)'!C10</f>
        <v>2102513.4300000002</v>
      </c>
      <c r="R5" s="18">
        <f>'Formato 7 d)'!D10</f>
        <v>960933.75000000023</v>
      </c>
      <c r="S5" s="18">
        <f>'Formato 7 d)'!E10</f>
        <v>1337010.48</v>
      </c>
      <c r="T5" s="18">
        <f>'Formato 7 d)'!F10</f>
        <v>1938280.2199999997</v>
      </c>
      <c r="U5" s="18">
        <f>'Formato 7 d)'!G10</f>
        <v>337486.36000000004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536205.04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673245.88</v>
      </c>
      <c r="Q7" s="18">
        <f>'Formato 7 d)'!C12</f>
        <v>1652483.4100000001</v>
      </c>
      <c r="R7" s="18">
        <f>'Formato 7 d)'!D12</f>
        <v>1613374.18</v>
      </c>
      <c r="S7" s="18">
        <f>'Formato 7 d)'!E12</f>
        <v>22154</v>
      </c>
      <c r="T7" s="18">
        <f>'Formato 7 d)'!F12</f>
        <v>0</v>
      </c>
      <c r="U7" s="18">
        <f>'Formato 7 d)'!G12</f>
        <v>36660.06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18560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8467813.3200000003</v>
      </c>
      <c r="Q22" s="18">
        <f>'Formato 7 d)'!C29</f>
        <v>13839419.244999997</v>
      </c>
      <c r="R22" s="18">
        <f>'Formato 7 d)'!D29</f>
        <v>8385101.7799999993</v>
      </c>
      <c r="S22" s="18">
        <f>'Formato 7 d)'!E29</f>
        <v>8392380.9000000004</v>
      </c>
      <c r="T22" s="18">
        <f>'Formato 7 d)'!F29</f>
        <v>10344190.600000001</v>
      </c>
      <c r="U22" s="18">
        <f>'Formato 7 d)'!G29</f>
        <v>3968487.0599999991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6" sqref="A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1" t="s">
        <v>495</v>
      </c>
      <c r="B1" s="171"/>
      <c r="C1" s="171"/>
      <c r="D1" s="171"/>
      <c r="E1" s="171"/>
      <c r="F1" s="171"/>
      <c r="G1" s="111"/>
    </row>
    <row r="2" spans="1:7" x14ac:dyDescent="0.25">
      <c r="A2" s="159" t="str">
        <f>ENTE_PUBLICO</f>
        <v>INSTITUTO MUNICIPAL DE LAS MUJERES, Gobierno del Estado de Guanajuato</v>
      </c>
      <c r="B2" s="160"/>
      <c r="C2" s="160"/>
      <c r="D2" s="160"/>
      <c r="E2" s="160"/>
      <c r="F2" s="161"/>
    </row>
    <row r="3" spans="1:7" x14ac:dyDescent="0.25">
      <c r="A3" s="168" t="s">
        <v>496</v>
      </c>
      <c r="B3" s="169"/>
      <c r="C3" s="169"/>
      <c r="D3" s="169"/>
      <c r="E3" s="169"/>
      <c r="F3" s="170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70" zoomScaleNormal="70" workbookViewId="0">
      <selection activeCell="E14" sqref="E1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1" t="s">
        <v>545</v>
      </c>
      <c r="B1" s="171"/>
      <c r="C1" s="171"/>
      <c r="D1" s="171"/>
      <c r="E1" s="171"/>
      <c r="F1" s="171"/>
    </row>
    <row r="2" spans="1:6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1"/>
    </row>
    <row r="3" spans="1:6" x14ac:dyDescent="0.25">
      <c r="A3" s="162" t="s">
        <v>117</v>
      </c>
      <c r="B3" s="163"/>
      <c r="C3" s="163"/>
      <c r="D3" s="163"/>
      <c r="E3" s="163"/>
      <c r="F3" s="164"/>
    </row>
    <row r="4" spans="1:6" x14ac:dyDescent="0.25">
      <c r="A4" s="165" t="str">
        <f>PERIODO_INFORME</f>
        <v>Al 31 de diciembre de 2017 y al 30 de junio de 2018 (b)</v>
      </c>
      <c r="B4" s="166"/>
      <c r="C4" s="166"/>
      <c r="D4" s="166"/>
      <c r="E4" s="166"/>
      <c r="F4" s="167"/>
    </row>
    <row r="5" spans="1:6" x14ac:dyDescent="0.25">
      <c r="A5" s="168" t="s">
        <v>118</v>
      </c>
      <c r="B5" s="169"/>
      <c r="C5" s="169"/>
      <c r="D5" s="169"/>
      <c r="E5" s="169"/>
      <c r="F5" s="170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3526134.37</v>
      </c>
      <c r="C9" s="60">
        <f>SUM(C10:C16)</f>
        <v>1274453.8799999999</v>
      </c>
      <c r="D9" s="100" t="s">
        <v>54</v>
      </c>
      <c r="E9" s="60">
        <f>SUM(E10:E18)</f>
        <v>319167.59999999998</v>
      </c>
      <c r="F9" s="60">
        <f>SUM(F10:F18)</f>
        <v>338261.07</v>
      </c>
    </row>
    <row r="10" spans="1:6" x14ac:dyDescent="0.25">
      <c r="A10" s="96" t="s">
        <v>4</v>
      </c>
      <c r="B10" s="150">
        <v>3000</v>
      </c>
      <c r="C10" s="60">
        <v>1274453.8999999999</v>
      </c>
      <c r="D10" s="101" t="s">
        <v>55</v>
      </c>
      <c r="E10" s="60">
        <v>93610.23</v>
      </c>
      <c r="F10" s="60">
        <v>0.25</v>
      </c>
    </row>
    <row r="11" spans="1:6" x14ac:dyDescent="0.25">
      <c r="A11" s="96" t="s">
        <v>5</v>
      </c>
      <c r="B11" s="150">
        <v>3523134.37</v>
      </c>
      <c r="C11" s="60">
        <v>-0.02</v>
      </c>
      <c r="D11" s="101" t="s">
        <v>56</v>
      </c>
      <c r="E11" s="60">
        <v>590.86</v>
      </c>
      <c r="F11" s="60">
        <v>0.3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224966.51</v>
      </c>
      <c r="F16" s="60">
        <v>338260.52</v>
      </c>
    </row>
    <row r="17" spans="1:6" x14ac:dyDescent="0.25">
      <c r="A17" s="95" t="s">
        <v>11</v>
      </c>
      <c r="B17" s="60">
        <f>SUM(B18:B24)</f>
        <v>746225.32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50">
        <v>746225.32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4272359.6900000004</v>
      </c>
      <c r="C47" s="61">
        <f>C9+C17+C25+C31+C38+C41</f>
        <v>1274453.8799999999</v>
      </c>
      <c r="D47" s="99" t="s">
        <v>91</v>
      </c>
      <c r="E47" s="61">
        <f>E9+E19+E23+E26+E27+E31+E38+E42</f>
        <v>319167.59999999998</v>
      </c>
      <c r="F47" s="61">
        <f>F9+F19+F23+F26+F27+F31+F38+F42</f>
        <v>338261.07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0">
        <v>25922</v>
      </c>
      <c r="C51" s="60">
        <v>25922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22338658.140000001</v>
      </c>
      <c r="C52" s="60">
        <v>22338658.140000001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4458155.83</v>
      </c>
      <c r="C53" s="60">
        <v>4920732.7700000005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16286.4</v>
      </c>
      <c r="C54" s="60">
        <v>8732.4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-4347441.9399999995</v>
      </c>
      <c r="C55" s="60">
        <v>-4018919.54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319167.59999999998</v>
      </c>
      <c r="F59" s="61">
        <f>F47+F57</f>
        <v>338261.07</v>
      </c>
    </row>
    <row r="60" spans="1:6" x14ac:dyDescent="0.25">
      <c r="A60" s="55" t="s">
        <v>50</v>
      </c>
      <c r="B60" s="61">
        <f>SUM(B50:B58)</f>
        <v>22491580.43</v>
      </c>
      <c r="C60" s="61">
        <f>SUM(C50:C58)</f>
        <v>23275125.77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26763940.120000001</v>
      </c>
      <c r="C62" s="61">
        <f>SUM(C47+C60)</f>
        <v>24549579.649999999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23562854.260000002</v>
      </c>
      <c r="F63" s="77">
        <f>SUM(F64:F66)</f>
        <v>23566649.120000001</v>
      </c>
    </row>
    <row r="64" spans="1:6" x14ac:dyDescent="0.25">
      <c r="A64" s="54"/>
      <c r="B64" s="54"/>
      <c r="C64" s="54"/>
      <c r="D64" s="103" t="s">
        <v>103</v>
      </c>
      <c r="E64" s="77">
        <v>1242756.1200000001</v>
      </c>
      <c r="F64" s="77">
        <v>1246550.98</v>
      </c>
    </row>
    <row r="65" spans="1:6" x14ac:dyDescent="0.25">
      <c r="A65" s="54"/>
      <c r="B65" s="54"/>
      <c r="C65" s="54"/>
      <c r="D65" s="41" t="s">
        <v>104</v>
      </c>
      <c r="E65" s="77">
        <v>22320098.140000001</v>
      </c>
      <c r="F65" s="77">
        <v>22320098.140000001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2881918.26</v>
      </c>
      <c r="F68" s="77">
        <f>SUM(F69:F73)</f>
        <v>644669.46</v>
      </c>
    </row>
    <row r="69" spans="1:6" x14ac:dyDescent="0.25">
      <c r="A69" s="12"/>
      <c r="B69" s="54"/>
      <c r="C69" s="54"/>
      <c r="D69" s="103" t="s">
        <v>107</v>
      </c>
      <c r="E69" s="77">
        <v>2406772.5499999998</v>
      </c>
      <c r="F69" s="77">
        <v>-776012.19</v>
      </c>
    </row>
    <row r="70" spans="1:6" x14ac:dyDescent="0.25">
      <c r="A70" s="12"/>
      <c r="B70" s="54"/>
      <c r="C70" s="54"/>
      <c r="D70" s="103" t="s">
        <v>108</v>
      </c>
      <c r="E70" s="77">
        <v>475145.71</v>
      </c>
      <c r="F70" s="77">
        <v>1420681.65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26444772.520000003</v>
      </c>
      <c r="F79" s="61">
        <f>F63+F68+F75</f>
        <v>24211318.580000002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26763940.120000005</v>
      </c>
      <c r="F81" s="61">
        <f>F59+F79</f>
        <v>24549579.650000002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3526134.37</v>
      </c>
      <c r="Q4" s="18">
        <f>'Formato 1'!C9</f>
        <v>1274453.8799999999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3000</v>
      </c>
      <c r="Q5" s="18">
        <f>'Formato 1'!C10</f>
        <v>1274453.8999999999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3523134.37</v>
      </c>
      <c r="Q6" s="18">
        <f>'Formato 1'!C11</f>
        <v>-0.02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746225.32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746225.32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4272359.6900000004</v>
      </c>
      <c r="Q42" s="18">
        <f>'Formato 1'!C47</f>
        <v>1274453.8799999999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25922</v>
      </c>
      <c r="Q45">
        <f>'Formato 1'!C51</f>
        <v>25922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22338658.140000001</v>
      </c>
      <c r="Q46">
        <f>'Formato 1'!C52</f>
        <v>22338658.140000001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4458155.83</v>
      </c>
      <c r="Q47">
        <f>'Formato 1'!C53</f>
        <v>4920732.7700000005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16286.4</v>
      </c>
      <c r="Q48">
        <f>'Formato 1'!C54</f>
        <v>8732.4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-4347441.9399999995</v>
      </c>
      <c r="Q49">
        <f>'Formato 1'!C55</f>
        <v>-4018919.54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22491580.43</v>
      </c>
      <c r="Q53">
        <f>'Formato 1'!C60</f>
        <v>23275125.77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26763940.120000001</v>
      </c>
      <c r="Q54">
        <f>'Formato 1'!C62</f>
        <v>24549579.649999999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319167.59999999998</v>
      </c>
      <c r="Q57">
        <f>'Formato 1'!F9</f>
        <v>338261.07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93610.23</v>
      </c>
      <c r="Q58">
        <f>'Formato 1'!F10</f>
        <v>0.25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590.86</v>
      </c>
      <c r="Q59">
        <f>'Formato 1'!F11</f>
        <v>0.3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224966.51</v>
      </c>
      <c r="Q64">
        <f>'Formato 1'!F16</f>
        <v>338260.52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319167.59999999998</v>
      </c>
      <c r="Q95">
        <f>'Formato 1'!F47</f>
        <v>338261.07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319167.59999999998</v>
      </c>
      <c r="Q104">
        <f>'Formato 1'!F59</f>
        <v>338261.07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23562854.260000002</v>
      </c>
      <c r="Q106">
        <f>'Formato 1'!F63</f>
        <v>23566649.120000001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1242756.1200000001</v>
      </c>
      <c r="Q107">
        <f>'Formato 1'!F64</f>
        <v>1246550.98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22320098.140000001</v>
      </c>
      <c r="Q108">
        <f>'Formato 1'!F65</f>
        <v>22320098.140000001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2881918.26</v>
      </c>
      <c r="Q110">
        <f>'Formato 1'!F68</f>
        <v>644669.46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2406772.5499999998</v>
      </c>
      <c r="Q111">
        <f>'Formato 1'!F69</f>
        <v>-776012.19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475145.71</v>
      </c>
      <c r="Q112">
        <f>'Formato 1'!F70</f>
        <v>1420681.65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26444772.520000003</v>
      </c>
      <c r="Q119">
        <f>'Formato 1'!F79</f>
        <v>24211318.580000002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26763940.120000005</v>
      </c>
      <c r="Q120">
        <f>'Formato 1'!F81</f>
        <v>24549579.650000002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70" zoomScaleNormal="7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3" t="s">
        <v>544</v>
      </c>
      <c r="B1" s="173"/>
      <c r="C1" s="173"/>
      <c r="D1" s="173"/>
      <c r="E1" s="173"/>
      <c r="F1" s="173"/>
      <c r="G1" s="173"/>
      <c r="H1" s="173"/>
    </row>
    <row r="2" spans="1:9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0"/>
      <c r="H2" s="161"/>
    </row>
    <row r="3" spans="1:9" x14ac:dyDescent="0.25">
      <c r="A3" s="162" t="s">
        <v>120</v>
      </c>
      <c r="B3" s="163"/>
      <c r="C3" s="163"/>
      <c r="D3" s="163"/>
      <c r="E3" s="163"/>
      <c r="F3" s="163"/>
      <c r="G3" s="163"/>
      <c r="H3" s="164"/>
    </row>
    <row r="4" spans="1:9" x14ac:dyDescent="0.25">
      <c r="A4" s="165" t="str">
        <f>PERIODO_INFORME</f>
        <v>Al 31 de diciembre de 2017 y al 30 de junio de 2018 (b)</v>
      </c>
      <c r="B4" s="166"/>
      <c r="C4" s="166"/>
      <c r="D4" s="166"/>
      <c r="E4" s="166"/>
      <c r="F4" s="166"/>
      <c r="G4" s="166"/>
      <c r="H4" s="167"/>
    </row>
    <row r="5" spans="1:9" x14ac:dyDescent="0.25">
      <c r="A5" s="168" t="s">
        <v>118</v>
      </c>
      <c r="B5" s="169"/>
      <c r="C5" s="169"/>
      <c r="D5" s="169"/>
      <c r="E5" s="169"/>
      <c r="F5" s="169"/>
      <c r="G5" s="169"/>
      <c r="H5" s="170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338261.07</v>
      </c>
      <c r="C18" s="132"/>
      <c r="D18" s="132"/>
      <c r="E18" s="132"/>
      <c r="F18" s="61">
        <v>319167.59999999998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338261.07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319167.59999999998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2" t="s">
        <v>3300</v>
      </c>
      <c r="B33" s="172"/>
      <c r="C33" s="172"/>
      <c r="D33" s="172"/>
      <c r="E33" s="172"/>
      <c r="F33" s="172"/>
      <c r="G33" s="172"/>
      <c r="H33" s="172"/>
    </row>
    <row r="34" spans="1:8" ht="12" customHeight="1" x14ac:dyDescent="0.25">
      <c r="A34" s="172"/>
      <c r="B34" s="172"/>
      <c r="C34" s="172"/>
      <c r="D34" s="172"/>
      <c r="E34" s="172"/>
      <c r="F34" s="172"/>
      <c r="G34" s="172"/>
      <c r="H34" s="172"/>
    </row>
    <row r="35" spans="1:8" ht="12" customHeight="1" x14ac:dyDescent="0.25">
      <c r="A35" s="172"/>
      <c r="B35" s="172"/>
      <c r="C35" s="172"/>
      <c r="D35" s="172"/>
      <c r="E35" s="172"/>
      <c r="F35" s="172"/>
      <c r="G35" s="172"/>
      <c r="H35" s="172"/>
    </row>
    <row r="36" spans="1:8" ht="12" customHeight="1" x14ac:dyDescent="0.25">
      <c r="A36" s="172"/>
      <c r="B36" s="172"/>
      <c r="C36" s="172"/>
      <c r="D36" s="172"/>
      <c r="E36" s="172"/>
      <c r="F36" s="172"/>
      <c r="G36" s="172"/>
      <c r="H36" s="172"/>
    </row>
    <row r="37" spans="1:8" ht="12" customHeight="1" x14ac:dyDescent="0.25">
      <c r="A37" s="172"/>
      <c r="B37" s="172"/>
      <c r="C37" s="172"/>
      <c r="D37" s="172"/>
      <c r="E37" s="172"/>
      <c r="F37" s="172"/>
      <c r="G37" s="172"/>
      <c r="H37" s="17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338261.07</v>
      </c>
      <c r="Q12" s="18"/>
      <c r="R12" s="18"/>
      <c r="S12" s="18"/>
      <c r="T12" s="18">
        <f>'Formato 2'!F18</f>
        <v>319167.59999999998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338261.07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319167.59999999998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80" zoomScaleNormal="80" workbookViewId="0">
      <selection activeCell="A6" sqref="A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1" t="s">
        <v>543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1"/>
    </row>
    <row r="2" spans="1:12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 x14ac:dyDescent="0.25">
      <c r="A3" s="162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 x14ac:dyDescent="0.25">
      <c r="A4" s="165" t="str">
        <f>TRIMESTRE</f>
        <v>Del 1 de enero al 30 de junio de 2018 (b)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 x14ac:dyDescent="0.25">
      <c r="A5" s="162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ADMINISTRACION</cp:lastModifiedBy>
  <cp:lastPrinted>2017-02-04T00:56:20Z</cp:lastPrinted>
  <dcterms:created xsi:type="dcterms:W3CDTF">2017-01-19T17:59:06Z</dcterms:created>
  <dcterms:modified xsi:type="dcterms:W3CDTF">2018-07-23T14:50:35Z</dcterms:modified>
</cp:coreProperties>
</file>